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4\"/>
    </mc:Choice>
  </mc:AlternateContent>
  <xr:revisionPtr revIDLastSave="0" documentId="13_ncr:1_{A3F59C4C-A22F-4BF0-A5CF-BBBDEA66C0F8}" xr6:coauthVersionLast="46" xr6:coauthVersionMax="46" xr10:uidLastSave="{00000000-0000-0000-0000-000000000000}"/>
  <bookViews>
    <workbookView xWindow="-120" yWindow="-120" windowWidth="29040" windowHeight="15840" tabRatio="842" xr2:uid="{00000000-000D-0000-FFFF-FFFF00000000}"/>
  </bookViews>
  <sheets>
    <sheet name="Formato" sheetId="316" r:id="rId1"/>
    <sheet name="Predial" sheetId="1112" r:id="rId2"/>
    <sheet name="FINANCIERO" sheetId="1113" r:id="rId3"/>
    <sheet name="Registro fotográfico social" sheetId="1109" r:id="rId4"/>
    <sheet name="Registro fotográfico redes" sheetId="966" r:id="rId5"/>
    <sheet name="Registro fotográfico técnico" sheetId="1106" r:id="rId6"/>
    <sheet name="Registro fotográfico túnel" sheetId="1107" r:id="rId7"/>
    <sheet name="Registro fotográfico puentes" sheetId="1108" r:id="rId8"/>
    <sheet name="Registro fotográfico OyM" sheetId="1111" r:id="rId9"/>
    <sheet name="Registro fotográfico ambiental" sheetId="1110"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ambiental'!$A$1:$J$413</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túnel'!$A$1:$L$277</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[9]Hoja2!$C$9:$C$11</definedName>
    <definedName name="Clasificacion">[10]!Clasificacion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9">'[13]Ficha Financiera'!$L$12</definedName>
    <definedName name="fecha_inicio" localSheetId="3">'[14]Ficha Financiera'!$L$12</definedName>
    <definedName name="fecha_inicio" localSheetId="5">'[15]Ficha Financiera'!$L$12</definedName>
    <definedName name="fecha_inicio">'[16]Ficha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[17]Datos!#REF!</definedName>
    <definedName name="Fuente" localSheetId="8">[17]Datos!#REF!</definedName>
    <definedName name="Fuente">[17]Datos!#REF!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'[19]Datos Generales'!#REF!</definedName>
    <definedName name="IMAGEN1" localSheetId="8">'[19]Datos Generales'!#REF!</definedName>
    <definedName name="IMAGEN1">'[20]Datos Generales'!#REF!</definedName>
    <definedName name="IMAGEN2" localSheetId="9">'[19]Datos Generales'!#REF!</definedName>
    <definedName name="IMAGEN2" localSheetId="8">'[19]Datos Generales'!#REF!</definedName>
    <definedName name="IMAGEN2">'[20]Datos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[21]LISTADO!$A$5:$F$329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'[22]EXTRACCIÓN (PARAFINADA)'!#REF!</definedName>
    <definedName name="MATRIZ.E" localSheetId="5">'[22]EXTRACCIÓN (PARAFINADA)'!#REF!</definedName>
    <definedName name="MATRIZ.E">'[22]EXTRACCIÓN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[23]DATOS!$AI$3:$AI$1127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[24]Lista!$B$17:$B$37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[25]Lista!$B$4:$B$12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[25]Lista!$B$23:$B$43</definedName>
    <definedName name="SUELO" localSheetId="9">[26]Hoja1!$B$3:$B$5</definedName>
    <definedName name="SUELO">[27]Hoja1!$B$3:$B$5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[8]Hoja2!$C$5:$C$7</definedName>
    <definedName name="TER" localSheetId="8">[8]Hoja2!$C$5:$C$7</definedName>
    <definedName name="TER">[9]Hoja2!$C$5:$C$7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[28]Lista!$B$4:$B$17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113" l="1"/>
  <c r="I15" i="1113"/>
  <c r="K15" i="1113"/>
  <c r="I16" i="1113"/>
  <c r="K16" i="1113"/>
  <c r="I17" i="1113"/>
  <c r="K17" i="1113"/>
  <c r="I18" i="1113"/>
  <c r="K18" i="1113"/>
  <c r="I19" i="1113"/>
  <c r="K19" i="1113"/>
  <c r="I20" i="1113"/>
  <c r="K20" i="1113"/>
  <c r="I21" i="1113"/>
  <c r="K21" i="1113"/>
  <c r="I22" i="1113"/>
  <c r="K22" i="1113"/>
  <c r="I23" i="1113"/>
  <c r="K23" i="1113"/>
  <c r="I24" i="1113"/>
  <c r="K24" i="1113"/>
  <c r="I25" i="1113"/>
  <c r="K25" i="1113"/>
  <c r="I26" i="1113"/>
  <c r="K26" i="1113"/>
  <c r="I27" i="1113"/>
  <c r="K27" i="1113"/>
  <c r="I28" i="1113"/>
  <c r="K28" i="1113"/>
  <c r="I29" i="1113"/>
  <c r="K29" i="1113"/>
  <c r="I30" i="1113"/>
  <c r="K30" i="1113"/>
  <c r="I31" i="1113"/>
  <c r="K31" i="1113"/>
  <c r="I32" i="1113"/>
  <c r="K32" i="1113"/>
  <c r="I33" i="1113"/>
  <c r="K33" i="1113"/>
  <c r="I34" i="1113"/>
  <c r="K34" i="1113"/>
  <c r="I35" i="1113"/>
  <c r="K35" i="1113"/>
  <c r="I36" i="1113"/>
  <c r="K36" i="1113"/>
  <c r="I37" i="1113"/>
  <c r="K37" i="1113"/>
  <c r="I38" i="1113"/>
  <c r="K38" i="1113"/>
  <c r="I39" i="1113"/>
  <c r="K39" i="1113"/>
  <c r="I40" i="1113"/>
  <c r="K40" i="1113"/>
  <c r="I41" i="1113"/>
  <c r="K41" i="1113"/>
  <c r="I42" i="1113"/>
  <c r="K42" i="1113"/>
  <c r="I43" i="1113"/>
  <c r="K43" i="1113"/>
  <c r="I44" i="1113"/>
  <c r="K44" i="1113"/>
  <c r="I45" i="1113"/>
  <c r="K45" i="1113"/>
  <c r="I46" i="1113"/>
  <c r="K46" i="1113"/>
  <c r="I47" i="1113"/>
  <c r="K47" i="1113"/>
  <c r="I48" i="1113"/>
  <c r="K48" i="1113"/>
  <c r="I49" i="1113"/>
  <c r="K49" i="1113"/>
  <c r="I50" i="1113"/>
  <c r="K50" i="1113"/>
  <c r="I51" i="1113"/>
  <c r="K51" i="1113"/>
  <c r="I52" i="1113"/>
  <c r="K52" i="1113"/>
  <c r="I53" i="1113"/>
  <c r="K53" i="1113"/>
  <c r="I54" i="1113"/>
  <c r="K54" i="1113"/>
  <c r="I55" i="1113"/>
  <c r="K55" i="1113"/>
  <c r="I56" i="1113"/>
  <c r="K56" i="1113"/>
  <c r="I57" i="1113"/>
  <c r="K57" i="1113"/>
  <c r="I58" i="1113"/>
  <c r="K58" i="1113"/>
  <c r="I59" i="1113"/>
  <c r="K59" i="1113"/>
  <c r="I60" i="1113"/>
  <c r="K60" i="1113"/>
  <c r="I61" i="1113"/>
  <c r="K61" i="1113"/>
  <c r="I62" i="1113"/>
  <c r="K62" i="1113"/>
  <c r="I63" i="1113"/>
  <c r="K63" i="1113"/>
  <c r="I64" i="1113"/>
  <c r="K64" i="1113"/>
  <c r="I65" i="1113"/>
  <c r="K65" i="1113"/>
  <c r="I66" i="1113"/>
  <c r="K66" i="1113"/>
  <c r="I67" i="1113"/>
  <c r="K67" i="1113"/>
  <c r="I68" i="1113"/>
  <c r="K68" i="1113"/>
  <c r="I69" i="1113"/>
  <c r="K69" i="1113"/>
  <c r="I70" i="1113"/>
  <c r="K70" i="1113"/>
  <c r="I71" i="1113"/>
  <c r="K71" i="1113"/>
  <c r="I72" i="1113"/>
  <c r="K72" i="1113"/>
  <c r="I73" i="1113"/>
  <c r="K73" i="1113"/>
  <c r="I74" i="1113"/>
  <c r="K74" i="1113"/>
  <c r="I75" i="1113"/>
  <c r="K75" i="1113"/>
  <c r="I76" i="1113"/>
  <c r="K76" i="1113"/>
  <c r="I77" i="1113"/>
  <c r="K77" i="1113"/>
  <c r="I78" i="1113"/>
  <c r="K78" i="1113"/>
  <c r="I79" i="1113"/>
  <c r="K79" i="1113"/>
  <c r="I80" i="1113"/>
  <c r="K80" i="1113"/>
  <c r="I81" i="1113"/>
  <c r="K81" i="1113"/>
  <c r="I82" i="1113"/>
  <c r="K82" i="1113"/>
  <c r="I83" i="1113"/>
  <c r="K83" i="1113"/>
  <c r="I84" i="1113"/>
  <c r="K84" i="1113"/>
  <c r="I85" i="1113"/>
  <c r="K85" i="1113"/>
  <c r="I86" i="1113"/>
  <c r="K86" i="1113"/>
  <c r="I87" i="1113"/>
  <c r="K87" i="1113"/>
  <c r="I88" i="1113"/>
  <c r="K88" i="1113"/>
  <c r="I89" i="1113"/>
  <c r="K89" i="1113"/>
  <c r="I90" i="1113"/>
  <c r="K90" i="1113"/>
  <c r="I91" i="1113"/>
  <c r="K91" i="1113"/>
  <c r="I92" i="1113"/>
  <c r="K92" i="1113"/>
  <c r="I93" i="1113"/>
  <c r="K93" i="1113"/>
  <c r="I94" i="1113"/>
  <c r="K94" i="1113"/>
  <c r="I95" i="1113"/>
  <c r="K95" i="1113"/>
  <c r="I96" i="1113"/>
  <c r="K96" i="1113"/>
  <c r="I97" i="1113"/>
  <c r="K97" i="1113"/>
  <c r="I98" i="1113"/>
  <c r="K98" i="1113"/>
  <c r="I99" i="1113"/>
  <c r="K99" i="1113"/>
  <c r="I100" i="1113"/>
  <c r="K100" i="1113"/>
  <c r="I101" i="1113"/>
  <c r="K101" i="1113"/>
  <c r="I102" i="1113"/>
  <c r="K102" i="1113"/>
  <c r="I103" i="1113"/>
  <c r="K103" i="1113"/>
  <c r="I104" i="1113"/>
  <c r="K104" i="1113"/>
  <c r="K134" i="1113" s="1"/>
  <c r="K138" i="1113" s="1"/>
  <c r="I105" i="1113"/>
  <c r="K105" i="1113"/>
  <c r="I106" i="1113"/>
  <c r="K106" i="1113"/>
  <c r="I107" i="1113"/>
  <c r="K107" i="1113"/>
  <c r="I108" i="1113"/>
  <c r="K108" i="1113"/>
  <c r="I109" i="1113"/>
  <c r="K109" i="1113"/>
  <c r="I110" i="1113"/>
  <c r="K110" i="1113"/>
  <c r="I111" i="1113"/>
  <c r="K111" i="1113"/>
  <c r="I112" i="1113"/>
  <c r="K112" i="1113"/>
  <c r="I113" i="1113"/>
  <c r="K113" i="1113"/>
  <c r="I114" i="1113"/>
  <c r="K114" i="1113"/>
  <c r="I115" i="1113"/>
  <c r="K115" i="1113"/>
  <c r="I116" i="1113"/>
  <c r="K116" i="1113"/>
  <c r="I117" i="1113"/>
  <c r="K117" i="1113"/>
  <c r="I118" i="1113"/>
  <c r="K118" i="1113"/>
  <c r="I119" i="1113"/>
  <c r="K119" i="1113"/>
  <c r="I120" i="1113"/>
  <c r="K120" i="1113"/>
  <c r="I121" i="1113"/>
  <c r="K121" i="1113"/>
  <c r="I122" i="1113"/>
  <c r="K122" i="1113"/>
  <c r="I123" i="1113"/>
  <c r="K123" i="1113"/>
  <c r="I124" i="1113"/>
  <c r="K124" i="1113"/>
  <c r="I125" i="1113"/>
  <c r="K125" i="1113"/>
  <c r="I126" i="1113"/>
  <c r="K126" i="1113"/>
  <c r="E134" i="1113"/>
  <c r="I135" i="1113"/>
  <c r="K135" i="1113"/>
  <c r="I136" i="1113"/>
  <c r="E138" i="1113"/>
  <c r="I143" i="1113"/>
  <c r="K143" i="1113" s="1"/>
  <c r="I144" i="1113"/>
  <c r="K144" i="1113" s="1"/>
  <c r="I145" i="1113"/>
  <c r="K145" i="1113"/>
  <c r="I146" i="1113"/>
  <c r="K146" i="1113" s="1"/>
  <c r="I147" i="1113"/>
  <c r="K147" i="1113"/>
  <c r="I148" i="1113"/>
  <c r="K148" i="1113" s="1"/>
  <c r="I149" i="1113"/>
  <c r="K149" i="1113"/>
  <c r="I150" i="1113"/>
  <c r="K150" i="1113" s="1"/>
  <c r="I151" i="1113"/>
  <c r="K151" i="1113"/>
  <c r="I152" i="1113"/>
  <c r="K152" i="1113" s="1"/>
  <c r="I153" i="1113"/>
  <c r="K153" i="1113"/>
  <c r="I154" i="1113"/>
  <c r="K154" i="1113" s="1"/>
  <c r="I155" i="1113"/>
  <c r="K155" i="1113"/>
  <c r="I156" i="1113"/>
  <c r="K156" i="1113" s="1"/>
  <c r="I157" i="1113"/>
  <c r="K157" i="1113"/>
  <c r="I158" i="1113"/>
  <c r="K158" i="1113" s="1"/>
  <c r="I159" i="1113"/>
  <c r="K159" i="1113"/>
  <c r="E160" i="1113"/>
  <c r="K160" i="1113" s="1"/>
  <c r="I160" i="1113"/>
  <c r="I161" i="1113"/>
  <c r="K161" i="1113" s="1"/>
  <c r="I162" i="1113"/>
  <c r="K162" i="1113"/>
  <c r="I163" i="1113"/>
  <c r="K163" i="1113" s="1"/>
  <c r="I164" i="1113"/>
  <c r="K164" i="1113"/>
  <c r="I165" i="1113"/>
  <c r="K165" i="1113" s="1"/>
  <c r="I166" i="1113"/>
  <c r="K166" i="1113"/>
  <c r="I167" i="1113"/>
  <c r="K167" i="1113" s="1"/>
  <c r="I168" i="1113"/>
  <c r="K168" i="1113"/>
  <c r="I169" i="1113"/>
  <c r="K169" i="1113" s="1"/>
  <c r="I170" i="1113"/>
  <c r="K170" i="1113"/>
  <c r="I171" i="1113"/>
  <c r="K171" i="1113" s="1"/>
  <c r="I172" i="1113"/>
  <c r="K172" i="1113"/>
  <c r="I173" i="1113"/>
  <c r="K173" i="1113" s="1"/>
  <c r="I174" i="1113"/>
  <c r="K174" i="1113"/>
  <c r="I175" i="1113"/>
  <c r="K175" i="1113" s="1"/>
  <c r="I176" i="1113"/>
  <c r="K176" i="1113"/>
  <c r="I178" i="1113"/>
  <c r="K178" i="1113" s="1"/>
  <c r="I179" i="1113"/>
  <c r="K179" i="1113"/>
  <c r="I193" i="1113"/>
  <c r="K193" i="1113" s="1"/>
  <c r="I194" i="1113"/>
  <c r="K194" i="1113"/>
  <c r="I195" i="1113"/>
  <c r="K195" i="1113" s="1"/>
  <c r="I196" i="1113"/>
  <c r="K196" i="1113"/>
  <c r="I197" i="1113"/>
  <c r="K197" i="1113" s="1"/>
  <c r="I198" i="1113"/>
  <c r="K198" i="1113"/>
  <c r="I199" i="1113"/>
  <c r="K199" i="1113" s="1"/>
  <c r="I200" i="1113"/>
  <c r="K200" i="1113"/>
  <c r="I201" i="1113"/>
  <c r="K201" i="1113" s="1"/>
  <c r="I202" i="1113"/>
  <c r="K202" i="1113"/>
  <c r="I203" i="1113"/>
  <c r="K203" i="1113" s="1"/>
  <c r="I204" i="1113"/>
  <c r="K204" i="1113"/>
  <c r="L204" i="1113"/>
  <c r="I205" i="1113"/>
  <c r="K205" i="1113" s="1"/>
  <c r="I213" i="1113"/>
  <c r="K213" i="1113"/>
  <c r="I221" i="1113"/>
  <c r="K221" i="1113" s="1"/>
  <c r="I222" i="1113"/>
  <c r="K222" i="1113"/>
  <c r="I223" i="1113"/>
  <c r="K223" i="1113" s="1"/>
  <c r="I224" i="1113"/>
  <c r="K224" i="1113"/>
  <c r="I225" i="1113"/>
  <c r="K225" i="1113" s="1"/>
  <c r="I226" i="1113"/>
  <c r="K226" i="1113"/>
  <c r="I227" i="1113"/>
  <c r="K227" i="1113" s="1"/>
  <c r="I228" i="1113"/>
  <c r="K228" i="1113"/>
  <c r="I229" i="1113"/>
  <c r="K229" i="1113" s="1"/>
  <c r="I230" i="1113"/>
  <c r="K230" i="1113"/>
  <c r="I231" i="1113"/>
  <c r="K231" i="1113" s="1"/>
  <c r="I245" i="1113"/>
  <c r="K245" i="1113"/>
  <c r="I246" i="1113"/>
  <c r="K246" i="1113" s="1"/>
  <c r="I247" i="1113"/>
  <c r="K247" i="1113"/>
  <c r="I248" i="1113"/>
  <c r="K248" i="1113" s="1"/>
  <c r="I249" i="1113"/>
  <c r="K249" i="1113"/>
  <c r="I250" i="1113"/>
  <c r="K250" i="1113" s="1"/>
  <c r="I251" i="1113"/>
  <c r="K251" i="1113"/>
  <c r="I252" i="1113"/>
  <c r="K252" i="1113" s="1"/>
  <c r="E253" i="1113"/>
  <c r="I253" i="1113"/>
  <c r="K253" i="1113" s="1"/>
  <c r="I254" i="1113"/>
  <c r="K254" i="1113" s="1"/>
  <c r="H255" i="1113"/>
  <c r="I255" i="1113"/>
  <c r="K255" i="1113" s="1"/>
  <c r="I256" i="1113"/>
  <c r="K256" i="1113"/>
  <c r="I257" i="1113"/>
  <c r="K257" i="1113" s="1"/>
  <c r="I258" i="1113"/>
  <c r="K258" i="1113"/>
  <c r="I259" i="1113"/>
  <c r="K259" i="1113" s="1"/>
  <c r="I260" i="1113"/>
  <c r="K260" i="1113"/>
  <c r="I261" i="1113"/>
  <c r="K261" i="1113" s="1"/>
  <c r="I262" i="1113"/>
  <c r="K262" i="1113"/>
  <c r="I263" i="1113"/>
  <c r="K263" i="1113" s="1"/>
  <c r="E264" i="1113"/>
  <c r="I264" i="1113"/>
  <c r="K264" i="1113" s="1"/>
  <c r="I271" i="1113"/>
  <c r="K271" i="1113" s="1"/>
  <c r="P276" i="1113"/>
  <c r="Q276" i="1113"/>
  <c r="R276" i="1113"/>
  <c r="I277" i="1113"/>
  <c r="K277" i="1113"/>
  <c r="I278" i="1113"/>
  <c r="K278" i="1113" s="1"/>
  <c r="I279" i="1113"/>
  <c r="K279" i="1113" s="1"/>
  <c r="I280" i="1113"/>
  <c r="K280" i="1113"/>
  <c r="I281" i="1113"/>
  <c r="K281" i="1113" s="1"/>
  <c r="I282" i="1113"/>
  <c r="K282" i="1113" s="1"/>
  <c r="I283" i="1113"/>
  <c r="K283" i="1113" s="1"/>
  <c r="I284" i="1113"/>
  <c r="K284" i="1113"/>
  <c r="I285" i="1113"/>
  <c r="K285" i="1113" s="1"/>
  <c r="I286" i="1113"/>
  <c r="K286" i="1113" s="1"/>
  <c r="I287" i="1113"/>
  <c r="K287" i="1113" s="1"/>
  <c r="I288" i="1113"/>
  <c r="K288" i="1113"/>
  <c r="I289" i="1113"/>
  <c r="K289" i="1113" s="1"/>
  <c r="I290" i="1113"/>
  <c r="K290" i="1113" s="1"/>
  <c r="I291" i="1113"/>
  <c r="K291" i="1113" s="1"/>
  <c r="I292" i="1113"/>
  <c r="K292" i="1113"/>
  <c r="I293" i="1113"/>
  <c r="K293" i="1113" s="1"/>
  <c r="I294" i="1113"/>
  <c r="K294" i="1113" s="1"/>
  <c r="I295" i="1113"/>
  <c r="K295" i="1113" s="1"/>
  <c r="I296" i="1113"/>
  <c r="K296" i="1113"/>
  <c r="I297" i="1113"/>
  <c r="K297" i="1113" s="1"/>
  <c r="I298" i="1113"/>
  <c r="K298" i="1113" s="1"/>
  <c r="I299" i="1113"/>
  <c r="K299" i="1113" s="1"/>
  <c r="I300" i="1113"/>
  <c r="K300" i="1113"/>
  <c r="I301" i="1113"/>
  <c r="K301" i="1113" s="1"/>
  <c r="I302" i="1113"/>
  <c r="K302" i="1113" s="1"/>
  <c r="I303" i="1113"/>
  <c r="K303" i="1113" s="1"/>
  <c r="I304" i="1113"/>
  <c r="K304" i="1113"/>
  <c r="I305" i="1113"/>
  <c r="K305" i="1113" s="1"/>
  <c r="I306" i="1113"/>
  <c r="K306" i="1113" s="1"/>
  <c r="I307" i="1113"/>
  <c r="K307" i="1113" s="1"/>
  <c r="E308" i="1113"/>
  <c r="I308" i="1113"/>
  <c r="K308" i="1113" s="1"/>
  <c r="I309" i="1113"/>
  <c r="K309" i="1113"/>
  <c r="I310" i="1113"/>
  <c r="K310" i="1113" s="1"/>
  <c r="I311" i="1113"/>
  <c r="K311" i="1113" s="1"/>
  <c r="I312" i="1113"/>
  <c r="K312" i="1113" s="1"/>
  <c r="I313" i="1113"/>
  <c r="K313" i="1113"/>
  <c r="I314" i="1113"/>
  <c r="K314" i="1113" s="1"/>
  <c r="I315" i="1113"/>
  <c r="K315" i="1113"/>
  <c r="I316" i="1113"/>
  <c r="K316" i="1113" s="1"/>
  <c r="I317" i="1113"/>
  <c r="K317" i="1113"/>
  <c r="I318" i="1113"/>
  <c r="K318" i="1113" s="1"/>
  <c r="E319" i="1113"/>
  <c r="K319" i="1113" s="1"/>
  <c r="I319" i="1113"/>
  <c r="I320" i="1113"/>
  <c r="E321" i="1113"/>
  <c r="K321" i="1113" s="1"/>
  <c r="I321" i="1113"/>
  <c r="I322" i="1113"/>
  <c r="K322" i="1113"/>
  <c r="I323" i="1113"/>
  <c r="K323" i="1113" s="1"/>
  <c r="E324" i="1113"/>
  <c r="I324" i="1113"/>
  <c r="K324" i="1113" s="1"/>
  <c r="I325" i="1113"/>
  <c r="K325" i="1113"/>
  <c r="H335" i="1113"/>
  <c r="I338" i="1113"/>
  <c r="K338" i="1113" s="1"/>
  <c r="K345" i="1113" s="1"/>
  <c r="L345" i="1113" s="1"/>
  <c r="I339" i="1113"/>
  <c r="I340" i="1113"/>
  <c r="K340" i="1113"/>
  <c r="I342" i="1113"/>
  <c r="E342" i="1113" s="1"/>
  <c r="E320" i="1113" s="1"/>
  <c r="I343" i="1113"/>
  <c r="K343" i="1113"/>
  <c r="E345" i="1113"/>
  <c r="H345" i="1113"/>
  <c r="P278" i="1113" s="1"/>
  <c r="H346" i="1113"/>
  <c r="I350" i="1113"/>
  <c r="K350" i="1113"/>
  <c r="I360" i="1113"/>
  <c r="K360" i="1113"/>
  <c r="E361" i="1113"/>
  <c r="K361" i="1113" s="1"/>
  <c r="I361" i="1113"/>
  <c r="I362" i="1113"/>
  <c r="K362" i="1113" s="1"/>
  <c r="I363" i="1113"/>
  <c r="K363" i="1113" s="1"/>
  <c r="I364" i="1113"/>
  <c r="K364" i="1113" s="1"/>
  <c r="I365" i="1113"/>
  <c r="K365" i="1113" s="1"/>
  <c r="E366" i="1113"/>
  <c r="E399" i="1113" s="1"/>
  <c r="I366" i="1113"/>
  <c r="I367" i="1113"/>
  <c r="K367" i="1113"/>
  <c r="I368" i="1113"/>
  <c r="K368" i="1113"/>
  <c r="I369" i="1113"/>
  <c r="K369" i="1113"/>
  <c r="I370" i="1113"/>
  <c r="K370" i="1113"/>
  <c r="I371" i="1113"/>
  <c r="K371" i="1113"/>
  <c r="I372" i="1113"/>
  <c r="K372" i="1113"/>
  <c r="I373" i="1113"/>
  <c r="K373" i="1113"/>
  <c r="I374" i="1113"/>
  <c r="K374" i="1113"/>
  <c r="I375" i="1113"/>
  <c r="K375" i="1113"/>
  <c r="I376" i="1113"/>
  <c r="K376" i="1113"/>
  <c r="I377" i="1113"/>
  <c r="K377" i="1113"/>
  <c r="I378" i="1113"/>
  <c r="K378" i="1113"/>
  <c r="I379" i="1113"/>
  <c r="K379" i="1113"/>
  <c r="I380" i="1113"/>
  <c r="I381" i="1113"/>
  <c r="I382" i="1113"/>
  <c r="K382" i="1113"/>
  <c r="I385" i="1113"/>
  <c r="K385" i="1113"/>
  <c r="I386" i="1113"/>
  <c r="K386" i="1113"/>
  <c r="I387" i="1113"/>
  <c r="K387" i="1113"/>
  <c r="I388" i="1113"/>
  <c r="K388" i="1113"/>
  <c r="H399" i="1113"/>
  <c r="H411" i="1113" s="1"/>
  <c r="I404" i="1113"/>
  <c r="K404" i="1113"/>
  <c r="I405" i="1113"/>
  <c r="K405" i="1113"/>
  <c r="I406" i="1113"/>
  <c r="K406" i="1113"/>
  <c r="I407" i="1113"/>
  <c r="K407" i="1113"/>
  <c r="N278" i="1113" l="1"/>
  <c r="N279" i="1113" s="1"/>
  <c r="N280" i="1113" s="1"/>
  <c r="N281" i="1113" s="1"/>
  <c r="N282" i="1113" s="1"/>
  <c r="N283" i="1113" s="1"/>
  <c r="N284" i="1113" s="1"/>
  <c r="N285" i="1113" s="1"/>
  <c r="N286" i="1113" s="1"/>
  <c r="N287" i="1113" s="1"/>
  <c r="N288" i="1113" s="1"/>
  <c r="N289" i="1113" s="1"/>
  <c r="N290" i="1113" s="1"/>
  <c r="N291" i="1113" s="1"/>
  <c r="N292" i="1113" s="1"/>
  <c r="N293" i="1113" s="1"/>
  <c r="N294" i="1113" s="1"/>
  <c r="N295" i="1113" s="1"/>
  <c r="N296" i="1113" s="1"/>
  <c r="N297" i="1113" s="1"/>
  <c r="N298" i="1113" s="1"/>
  <c r="N299" i="1113" s="1"/>
  <c r="N300" i="1113" s="1"/>
  <c r="N301" i="1113" s="1"/>
  <c r="N302" i="1113" s="1"/>
  <c r="N303" i="1113" s="1"/>
  <c r="N304" i="1113" s="1"/>
  <c r="N305" i="1113" s="1"/>
  <c r="N306" i="1113" s="1"/>
  <c r="N307" i="1113" s="1"/>
  <c r="N308" i="1113" s="1"/>
  <c r="N309" i="1113" s="1"/>
  <c r="N310" i="1113" s="1"/>
  <c r="N311" i="1113" s="1"/>
  <c r="N312" i="1113" s="1"/>
  <c r="N313" i="1113" s="1"/>
  <c r="N314" i="1113" s="1"/>
  <c r="N315" i="1113" s="1"/>
  <c r="N316" i="1113" s="1"/>
  <c r="N317" i="1113" s="1"/>
  <c r="N318" i="1113" s="1"/>
  <c r="N319" i="1113" s="1"/>
  <c r="K320" i="1113"/>
  <c r="E336" i="1113"/>
  <c r="E335" i="1113"/>
  <c r="E346" i="1113" s="1"/>
  <c r="K366" i="1113"/>
  <c r="K399" i="1113" s="1"/>
  <c r="L399" i="1113" s="1"/>
  <c r="N335" i="1113"/>
  <c r="N277" i="1113"/>
  <c r="Q278" i="1113" l="1"/>
  <c r="N320" i="1113"/>
  <c r="N321" i="1113" s="1"/>
  <c r="N322" i="1113" s="1"/>
  <c r="N323" i="1113" s="1"/>
  <c r="N324" i="1113" s="1"/>
  <c r="N325" i="1113" s="1"/>
  <c r="K335" i="1113"/>
  <c r="K346" i="1113" l="1"/>
  <c r="L346" i="1113" s="1"/>
  <c r="L335" i="1113"/>
  <c r="R278" i="1113"/>
  <c r="Q54" i="1112" l="1"/>
  <c r="Q53" i="1112"/>
  <c r="Q52" i="1112"/>
  <c r="P52" i="1112"/>
  <c r="O52" i="1112"/>
  <c r="N52" i="1112"/>
  <c r="M52" i="1112"/>
  <c r="Q51" i="1112"/>
  <c r="P51" i="1112"/>
  <c r="Q50" i="1112"/>
  <c r="Q49" i="1112"/>
  <c r="P49" i="1112"/>
  <c r="O49" i="1112"/>
  <c r="Q48" i="1112"/>
  <c r="Q47" i="1112"/>
  <c r="Q46" i="1112"/>
  <c r="P46" i="1112"/>
  <c r="O46" i="1112"/>
  <c r="N46" i="1112"/>
  <c r="Q45" i="1112"/>
  <c r="Q44" i="1112"/>
  <c r="Q43" i="1112"/>
  <c r="O43" i="1112"/>
  <c r="Q42" i="1112"/>
  <c r="G42" i="1112"/>
  <c r="F42" i="1112"/>
  <c r="E42" i="1112"/>
  <c r="D42" i="1112"/>
  <c r="Q41" i="1112"/>
  <c r="F41" i="1112"/>
  <c r="E41" i="1112"/>
  <c r="D41" i="1112"/>
  <c r="Q40" i="1112"/>
  <c r="O40" i="1112"/>
  <c r="G40" i="1112"/>
  <c r="Q39" i="1112"/>
  <c r="G39" i="1112"/>
  <c r="F39" i="1112"/>
  <c r="E39" i="1112"/>
  <c r="D39" i="1112"/>
  <c r="Q38" i="1112"/>
  <c r="G38" i="1112"/>
  <c r="F38" i="1112"/>
  <c r="E38" i="1112"/>
  <c r="D38" i="1112"/>
  <c r="Q37" i="1112"/>
  <c r="O37" i="1112"/>
  <c r="N37" i="1112"/>
  <c r="G37" i="1112"/>
  <c r="Q36" i="1112"/>
  <c r="G36" i="1112"/>
  <c r="F36" i="1112"/>
  <c r="E36" i="1112"/>
  <c r="D36" i="1112"/>
  <c r="Q35" i="1112"/>
  <c r="G35" i="1112"/>
  <c r="F35" i="1112"/>
  <c r="E35" i="1112"/>
  <c r="D35" i="1112"/>
  <c r="Q34" i="1112"/>
  <c r="O34" i="1112"/>
  <c r="G34" i="1112"/>
  <c r="Q33" i="1112"/>
  <c r="O33" i="1112"/>
  <c r="G33" i="1112"/>
  <c r="F33" i="1112"/>
  <c r="E33" i="1112"/>
  <c r="D33" i="1112"/>
  <c r="Q32" i="1112"/>
  <c r="O32" i="1112"/>
  <c r="G32" i="1112"/>
  <c r="F32" i="1112"/>
  <c r="E32" i="1112"/>
  <c r="D32" i="1112"/>
  <c r="Q31" i="1112"/>
  <c r="P31" i="1112"/>
  <c r="O31" i="1112"/>
  <c r="N31" i="1112"/>
  <c r="M31" i="1112"/>
  <c r="G31" i="1112"/>
  <c r="Q30" i="1112"/>
  <c r="O30" i="1112"/>
  <c r="N30" i="1112"/>
  <c r="M30" i="1112"/>
  <c r="G30" i="1112"/>
  <c r="F30" i="1112"/>
  <c r="E30" i="1112"/>
  <c r="D30" i="1112"/>
  <c r="Q29" i="1112"/>
  <c r="O29" i="1112"/>
  <c r="N29" i="1112"/>
  <c r="G29" i="1112"/>
  <c r="F29" i="1112"/>
  <c r="E29" i="1112"/>
  <c r="D29" i="1112"/>
  <c r="P28" i="1112"/>
  <c r="O28" i="1112"/>
  <c r="N28" i="1112"/>
  <c r="M28" i="1112"/>
  <c r="Q28" i="1112" s="1"/>
  <c r="G28" i="1112"/>
  <c r="Q27" i="1112"/>
  <c r="G27" i="1112"/>
  <c r="F27" i="1112"/>
  <c r="E27" i="1112"/>
  <c r="D27" i="1112"/>
  <c r="Q26" i="1112"/>
  <c r="G26" i="1112"/>
  <c r="F26" i="1112"/>
  <c r="E26" i="1112"/>
  <c r="D26" i="1112"/>
  <c r="P25" i="1112"/>
  <c r="O25" i="1112"/>
  <c r="N25" i="1112"/>
  <c r="Q25" i="1112" s="1"/>
  <c r="M25" i="1112"/>
  <c r="G25" i="1112"/>
  <c r="Q24" i="1112"/>
  <c r="G24" i="1112"/>
  <c r="F24" i="1112"/>
  <c r="E24" i="1112"/>
  <c r="D24" i="1112"/>
  <c r="Q23" i="1112"/>
  <c r="G23" i="1112"/>
  <c r="F23" i="1112"/>
  <c r="E23" i="1112"/>
  <c r="D23" i="1112"/>
  <c r="Q22" i="1112"/>
  <c r="P22" i="1112"/>
  <c r="O22" i="1112"/>
  <c r="N22" i="1112"/>
  <c r="M22" i="1112"/>
  <c r="G22" i="1112"/>
  <c r="P21" i="1112"/>
  <c r="O21" i="1112"/>
  <c r="N21" i="1112"/>
  <c r="Q21" i="1112" s="1"/>
  <c r="M21" i="1112"/>
  <c r="G21" i="1112"/>
  <c r="F21" i="1112"/>
  <c r="E21" i="1112"/>
  <c r="D21" i="1112"/>
  <c r="Q20" i="1112"/>
  <c r="P20" i="1112"/>
  <c r="O20" i="1112"/>
  <c r="N20" i="1112"/>
  <c r="G20" i="1112"/>
  <c r="F20" i="1112"/>
  <c r="E20" i="1112"/>
  <c r="D20" i="1112"/>
  <c r="Q19" i="1112"/>
  <c r="P19" i="1112"/>
  <c r="O19" i="1112"/>
  <c r="N19" i="1112"/>
  <c r="M19" i="1112"/>
  <c r="G19" i="1112"/>
  <c r="Q18" i="1112"/>
  <c r="G18" i="1112"/>
  <c r="F18" i="1112"/>
  <c r="E18" i="1112"/>
  <c r="D18" i="1112"/>
  <c r="Q17" i="1112"/>
  <c r="G17" i="1112"/>
  <c r="F17" i="1112"/>
  <c r="E17" i="1112"/>
  <c r="D17" i="1112"/>
  <c r="Q16" i="1112"/>
  <c r="P16" i="1112"/>
  <c r="O16" i="1112"/>
  <c r="N16" i="1112"/>
  <c r="M16" i="1112"/>
  <c r="G16" i="1112"/>
  <c r="Q15" i="1112"/>
  <c r="G15" i="1112"/>
  <c r="E15" i="1112"/>
  <c r="D15" i="1112"/>
  <c r="Q14" i="1112"/>
  <c r="G14" i="1112"/>
  <c r="E14" i="1112"/>
  <c r="D14" i="1112"/>
  <c r="Q13" i="1112"/>
  <c r="P13" i="1112"/>
  <c r="O13" i="1112"/>
  <c r="N13" i="1112"/>
  <c r="M13" i="1112"/>
  <c r="G13" i="1112"/>
  <c r="Q12" i="1112"/>
  <c r="P12" i="1112"/>
  <c r="N12" i="1112"/>
  <c r="G12" i="1112"/>
  <c r="F12" i="1112"/>
  <c r="E12" i="1112"/>
  <c r="D12" i="1112"/>
  <c r="Q11" i="1112"/>
  <c r="P11" i="1112"/>
  <c r="N11" i="1112"/>
  <c r="M11" i="1112"/>
  <c r="G11" i="1112"/>
  <c r="F11" i="1112"/>
  <c r="E11" i="1112"/>
  <c r="D11" i="1112"/>
  <c r="Q10" i="1112"/>
  <c r="G10" i="1112"/>
  <c r="S382" i="316" l="1"/>
  <c r="S381" i="316"/>
  <c r="S379" i="316"/>
  <c r="S380" i="316" s="1"/>
  <c r="S378" i="316"/>
  <c r="F274" i="316" l="1"/>
  <c r="J274" i="316" l="1"/>
  <c r="E152" i="316"/>
  <c r="G139" i="316" s="1"/>
  <c r="F195" i="316"/>
  <c r="J195" i="316" s="1"/>
  <c r="E253" i="316"/>
  <c r="I253" i="316" s="1"/>
  <c r="G144" i="316"/>
  <c r="J287" i="316"/>
  <c r="E277" i="316"/>
  <c r="C277" i="316"/>
  <c r="D256" i="316"/>
  <c r="B256" i="316"/>
  <c r="J238" i="316"/>
  <c r="E198" i="316"/>
  <c r="C198" i="316"/>
  <c r="D155" i="316"/>
  <c r="B155" i="316"/>
  <c r="K146" i="316"/>
  <c r="E146" i="316"/>
  <c r="G277" i="316"/>
  <c r="H144" i="316"/>
  <c r="K143" i="316"/>
  <c r="H143" i="316"/>
  <c r="G143" i="316"/>
  <c r="K142" i="316"/>
  <c r="F256" i="316" s="1"/>
  <c r="H142" i="316"/>
  <c r="K141" i="316"/>
  <c r="G241" i="316" s="1"/>
  <c r="H241" i="316" s="1"/>
  <c r="H141" i="316"/>
  <c r="G141" i="316"/>
  <c r="K140" i="316"/>
  <c r="G198" i="316" s="1"/>
  <c r="H140" i="316"/>
  <c r="K139" i="316"/>
  <c r="F155" i="316" s="1"/>
  <c r="H139" i="316"/>
  <c r="H146" i="316" l="1"/>
  <c r="G140" i="316"/>
  <c r="I152" i="316"/>
  <c r="G142" i="316"/>
  <c r="G146"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<sst xmlns="http://schemas.openxmlformats.org/spreadsheetml/2006/main" count="3537" uniqueCount="1465">
  <si>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</si>
  <si>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</si>
  <si>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</si>
  <si>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</si>
  <si>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</si>
  <si>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</si>
  <si>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</si>
  <si>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</si>
  <si>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</si>
  <si>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</si>
  <si>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</si>
  <si>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</si>
  <si>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</si>
  <si>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</si>
  <si>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</si>
  <si>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</si>
  <si>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</si>
  <si>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</si>
  <si>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</si>
  <si>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</si>
  <si>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</si>
  <si>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</si>
  <si>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</si>
  <si>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</si>
  <si>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</si>
  <si>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</si>
  <si>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</si>
  <si>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</si>
  <si>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</si>
  <si>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</si>
  <si>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</si>
  <si>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</si>
  <si>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</si>
  <si>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</si>
  <si>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</si>
  <si>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</si>
  <si>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</si>
  <si>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</si>
  <si>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</si>
  <si>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</si>
  <si>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</si>
  <si>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</si>
  <si>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</si>
  <si>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</si>
  <si>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</si>
  <si>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</si>
  <si>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</si>
  <si>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</si>
  <si>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</si>
  <si>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</si>
  <si>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</si>
  <si>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</si>
  <si>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</si>
  <si>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</si>
  <si>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</si>
  <si>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</si>
  <si>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</si>
  <si>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</si>
  <si>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</si>
  <si>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</si>
  <si>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</si>
  <si>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</si>
  <si>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</si>
  <si>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</si>
  <si>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</si>
  <si>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</si>
  <si>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</si>
  <si>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</si>
  <si>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</si>
  <si>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</si>
  <si>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</si>
  <si>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</si>
  <si>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</si>
  <si>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</si>
  <si>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</si>
  <si>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</si>
  <si>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</si>
  <si>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</si>
  <si>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</si>
  <si>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</si>
  <si>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</si>
  <si>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</si>
  <si>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</si>
  <si>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</si>
  <si>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</si>
  <si>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</si>
  <si>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</si>
  <si>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</si>
  <si>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</si>
  <si>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</si>
  <si>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</si>
  <si>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</si>
  <si>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</si>
  <si>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</si>
  <si>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</si>
  <si>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</si>
  <si>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</si>
  <si>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</si>
  <si>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</si>
  <si>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</si>
  <si>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</si>
  <si>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</si>
  <si>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</si>
  <si>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</si>
  <si>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</si>
  <si>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</si>
  <si>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</si>
  <si>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</si>
  <si>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</si>
  <si>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</si>
  <si>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</si>
  <si>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</si>
  <si>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</si>
  <si>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</si>
  <si>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</si>
  <si>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</si>
  <si>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</si>
  <si>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</si>
  <si>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</si>
  <si>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</si>
  <si>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</si>
  <si>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</si>
  <si>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</si>
  <si>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</si>
  <si>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</si>
  <si>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</si>
  <si>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</si>
  <si>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</si>
  <si>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</si>
  <si>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</si>
  <si>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</si>
  <si>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</si>
  <si>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</si>
  <si>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</si>
  <si>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</si>
  <si>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</si>
  <si>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</si>
  <si>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</si>
  <si>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</si>
  <si>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</si>
  <si>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</si>
  <si>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</si>
  <si>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</si>
  <si>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</si>
  <si>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</si>
  <si>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</si>
  <si>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</si>
  <si>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</si>
  <si>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</si>
  <si>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</si>
  <si>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</si>
  <si>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</si>
  <si>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</si>
  <si>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</si>
  <si>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</si>
  <si>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</si>
  <si>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</si>
  <si>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</si>
  <si>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</si>
  <si>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</si>
  <si>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</si>
  <si>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</si>
  <si>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</si>
  <si>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</si>
  <si>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</si>
  <si>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</si>
  <si>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</si>
  <si>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</si>
  <si>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</si>
  <si>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</si>
  <si>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</si>
  <si>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</si>
  <si>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</si>
  <si>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</si>
  <si>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</si>
  <si>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</si>
  <si>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</si>
  <si>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</si>
  <si>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</si>
  <si>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</si>
  <si>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</si>
  <si>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</si>
  <si>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</si>
  <si>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</si>
  <si>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</si>
  <si>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</si>
  <si>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</si>
  <si>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</si>
  <si>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</si>
  <si>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</si>
  <si>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</si>
  <si>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</si>
  <si>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</si>
  <si>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</si>
  <si>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</si>
  <si>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</si>
  <si>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</si>
  <si>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</si>
  <si>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</si>
  <si>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</si>
  <si>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</si>
  <si>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</si>
  <si>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</si>
  <si>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</si>
  <si>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</si>
  <si>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</si>
  <si>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</si>
  <si>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</si>
  <si>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</si>
  <si>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</si>
  <si>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</si>
  <si>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</si>
  <si>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</si>
  <si>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</si>
  <si>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</si>
  <si>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</si>
  <si>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</si>
  <si>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</si>
  <si>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</si>
  <si>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</si>
  <si>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</si>
  <si>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</si>
  <si>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</si>
  <si>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</si>
  <si>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</si>
  <si>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</si>
  <si>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</si>
  <si>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</si>
  <si>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</si>
  <si>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</si>
  <si>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</si>
  <si>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</si>
  <si>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</si>
  <si>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</si>
  <si>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</si>
  <si>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</si>
  <si>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</si>
  <si>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</si>
  <si>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</si>
  <si>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</si>
  <si>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</si>
  <si>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</si>
  <si>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</si>
  <si>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</si>
  <si>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</si>
  <si>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</si>
  <si>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</si>
  <si>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</si>
  <si>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</si>
  <si>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</si>
  <si>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</si>
  <si>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</si>
  <si>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</si>
  <si>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</si>
  <si>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</si>
  <si>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</si>
  <si>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</si>
  <si>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</si>
  <si>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</si>
  <si>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</si>
  <si>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</si>
  <si>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</si>
  <si>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</si>
  <si>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</si>
  <si>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</si>
  <si>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</si>
  <si>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</si>
  <si>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</si>
  <si>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</si>
  <si>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</si>
  <si>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</si>
  <si>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</si>
  <si>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</si>
  <si>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</si>
  <si>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</si>
  <si>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</si>
  <si>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</si>
  <si>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</si>
  <si>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</si>
  <si>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</si>
  <si>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</si>
  <si>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</si>
  <si>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</si>
  <si>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</si>
  <si>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</si>
  <si>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</si>
  <si>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</si>
  <si>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</si>
  <si>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</si>
  <si>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</si>
  <si>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</si>
  <si>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</si>
  <si>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</si>
  <si>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</si>
  <si>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</si>
  <si>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</si>
  <si>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</si>
  <si>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</si>
  <si>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</si>
  <si>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</si>
  <si>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</si>
  <si>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</si>
  <si>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</si>
  <si>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</si>
  <si>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</si>
  <si>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</si>
  <si>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</si>
  <si>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</si>
  <si>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</si>
  <si>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</si>
  <si>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</si>
  <si>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</si>
  <si>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</si>
  <si>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</si>
  <si>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</si>
  <si>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</si>
  <si>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</si>
  <si>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</si>
  <si>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</si>
  <si>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</si>
  <si>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</si>
  <si>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</si>
  <si>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</si>
  <si>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</si>
  <si>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</si>
  <si>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</si>
  <si>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</si>
  <si>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</si>
  <si>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</si>
  <si>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</si>
  <si>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</si>
  <si>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</si>
  <si>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</si>
  <si>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</si>
  <si>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</si>
  <si>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</si>
  <si>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</si>
  <si>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</si>
  <si>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</si>
  <si>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</si>
  <si>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</si>
  <si>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</si>
  <si>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</si>
  <si>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</si>
  <si>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</si>
  <si>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</si>
  <si>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</si>
  <si>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</si>
  <si>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</si>
  <si>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</si>
  <si>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</si>
  <si>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</si>
  <si>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</si>
  <si>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</si>
  <si>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</si>
  <si>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</si>
  <si>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</si>
  <si>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</si>
  <si>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</si>
  <si>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</si>
  <si>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</si>
  <si>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</si>
  <si>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</si>
  <si>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</si>
  <si>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</si>
  <si>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</si>
  <si>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</si>
  <si>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</si>
  <si>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</si>
  <si>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</si>
  <si>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</si>
  <si>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</si>
  <si>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</si>
  <si>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</si>
  <si>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</si>
  <si>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</si>
  <si>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</si>
  <si>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</si>
  <si>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</si>
  <si>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</si>
  <si>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</si>
  <si>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</si>
  <si>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</si>
  <si>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</si>
  <si>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</si>
  <si>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</si>
  <si>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</si>
  <si>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</si>
  <si>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</si>
  <si>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</si>
  <si>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</si>
  <si>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</si>
  <si>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</si>
  <si>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</si>
  <si>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</si>
  <si>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</si>
  <si>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</si>
  <si>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</si>
  <si>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</si>
  <si>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</si>
  <si>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</si>
  <si>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</si>
  <si>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</si>
  <si>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</si>
  <si>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</si>
  <si>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</si>
  <si>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</si>
  <si>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</si>
  <si>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</si>
  <si>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</si>
  <si>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</si>
  <si>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</si>
  <si>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</si>
  <si>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</si>
  <si>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</si>
  <si>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</si>
  <si>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</si>
  <si>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</si>
  <si>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</si>
  <si>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</si>
  <si>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</si>
  <si>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</si>
  <si>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</si>
  <si>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</si>
  <si>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</si>
  <si>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</si>
  <si>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</si>
  <si>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</si>
  <si>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</si>
  <si>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</si>
  <si>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</si>
  <si>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</si>
  <si>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</si>
  <si>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</si>
  <si>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</si>
  <si>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</si>
  <si>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</si>
  <si>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</si>
  <si>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</si>
  <si>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</si>
  <si>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</si>
  <si>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</si>
  <si>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</si>
  <si>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</si>
  <si>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</si>
  <si>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</si>
  <si>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</si>
  <si>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</si>
  <si>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</si>
  <si>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</si>
  <si>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</si>
  <si>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</si>
  <si>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</si>
  <si>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</si>
  <si>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</si>
  <si>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</si>
  <si>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</si>
  <si>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</si>
  <si>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</si>
  <si>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</si>
  <si>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</si>
  <si>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</si>
  <si>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</si>
  <si>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</si>
  <si>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</si>
  <si>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</si>
  <si>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</si>
  <si>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</si>
  <si>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</si>
  <si>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</si>
  <si>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</si>
  <si>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</si>
  <si>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</si>
  <si>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</si>
  <si>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</si>
  <si>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</si>
  <si>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</si>
  <si>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</si>
  <si>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</si>
  <si>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</si>
  <si>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</si>
  <si>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</si>
  <si>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</si>
  <si>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</si>
  <si>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</si>
  <si>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</si>
  <si>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</si>
  <si>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</si>
  <si>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</si>
  <si>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</si>
  <si>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</si>
  <si>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</si>
  <si>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</si>
  <si>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</si>
  <si>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</si>
  <si>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</si>
  <si>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</si>
  <si>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</si>
  <si>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</si>
  <si>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TEMAS DE CONTROL EN EL PERIODO PUENTES</t>
  </si>
  <si>
    <t>FOTO 3</t>
  </si>
  <si>
    <t>FOTO 4</t>
  </si>
  <si>
    <t>FOTO 5</t>
  </si>
  <si>
    <t>FOTO 6</t>
  </si>
  <si>
    <t>PK 9+200</t>
  </si>
  <si>
    <t>PK 17+300</t>
  </si>
  <si>
    <t>PK 18+800</t>
  </si>
  <si>
    <t>PK 24+150</t>
  </si>
  <si>
    <t>UF-1.0</t>
  </si>
  <si>
    <t>UF-2.1</t>
  </si>
  <si>
    <t>UF-3.0</t>
  </si>
  <si>
    <t>31  ENERO DE 2020</t>
  </si>
  <si>
    <t>6'0%</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</si>
  <si>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</si>
  <si>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</si>
  <si>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</si>
  <si>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</si>
  <si>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</si>
  <si>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</si>
  <si>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</si>
  <si>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</si>
  <si>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</si>
  <si>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Se encuentran estacionadas 2 grúas, una ambulancia y un carro de inspección a fin de prestar los servicios de emergencia, cuando los usuarios o las condiciones  los requieran.</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</si>
  <si>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</si>
  <si>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</si>
  <si>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</si>
  <si>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</si>
  <si>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</si>
  <si>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</si>
  <si>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</si>
  <si>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</si>
  <si>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</si>
  <si>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</si>
  <si>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</si>
  <si>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</si>
  <si>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</si>
  <si>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</si>
  <si>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</si>
  <si>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</si>
  <si>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</si>
  <si>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</si>
  <si>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</si>
  <si>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</si>
  <si>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</si>
  <si>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</si>
  <si>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</si>
  <si>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</si>
  <si>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</si>
  <si>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</si>
  <si>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</si>
  <si>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</si>
  <si>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17+800</t>
  </si>
  <si>
    <t>Excavación / Rellenos de terraplén / Drenajes - CD</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</si>
  <si>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</si>
  <si>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</si>
  <si>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</si>
  <si>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</si>
  <si>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</si>
  <si>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</si>
  <si>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</si>
  <si>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</si>
  <si>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</si>
  <si>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</si>
  <si>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</si>
  <si>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</si>
  <si>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</si>
  <si>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</si>
  <si>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</si>
  <si>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</si>
  <si>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</si>
  <si>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</si>
  <si>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</si>
  <si>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</si>
  <si>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</si>
  <si>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</si>
  <si>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</si>
  <si>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</si>
  <si>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</si>
  <si>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</si>
  <si>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</si>
  <si>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</si>
  <si>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</si>
  <si>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</si>
  <si>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</si>
  <si>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</si>
  <si>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</si>
  <si>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</si>
  <si>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</si>
  <si>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</si>
  <si>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</si>
  <si>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</si>
  <si>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</si>
  <si>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</si>
  <si>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</si>
  <si>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</si>
  <si>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</si>
  <si>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</si>
  <si>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</si>
  <si>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</si>
  <si>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</si>
  <si>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</si>
  <si>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</si>
  <si>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</si>
  <si>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</si>
  <si>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</si>
  <si>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</si>
  <si>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</si>
  <si>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</si>
  <si>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</si>
  <si>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</si>
  <si>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</si>
  <si>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</si>
  <si>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</si>
  <si>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</si>
  <si>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</si>
  <si>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</si>
  <si>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</si>
  <si>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</si>
  <si>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</si>
  <si>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</si>
  <si>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</si>
  <si>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</si>
  <si>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</si>
  <si>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</si>
  <si>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</si>
  <si>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</si>
  <si>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</si>
  <si>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</si>
  <si>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</si>
  <si>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</si>
  <si>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</si>
  <si>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</si>
  <si>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</si>
  <si>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</si>
  <si>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</si>
  <si>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</si>
  <si>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</si>
  <si>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</si>
  <si>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</si>
  <si>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</si>
  <si>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</si>
  <si>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</si>
  <si>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</si>
  <si>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</si>
  <si>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</si>
  <si>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</si>
  <si>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</si>
  <si>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</si>
  <si>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</si>
  <si>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</si>
  <si>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</si>
  <si>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</si>
  <si>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</si>
  <si>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</si>
  <si>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</si>
  <si>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</si>
  <si>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</si>
  <si>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</si>
  <si>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</si>
  <si>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</si>
  <si>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</si>
  <si>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</si>
  <si>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</si>
  <si>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</si>
  <si>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</si>
  <si>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</si>
  <si>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</si>
  <si>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</si>
  <si>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</si>
  <si>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</si>
  <si>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</si>
  <si>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</si>
  <si>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</si>
  <si>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</si>
  <si>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</si>
  <si>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</si>
  <si>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</si>
  <si>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</si>
  <si>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</si>
  <si>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</si>
  <si>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</si>
  <si>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</si>
  <si>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</si>
  <si>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</si>
  <si>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</si>
  <si>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</si>
  <si>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</si>
  <si>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</si>
  <si>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</si>
  <si>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</si>
  <si>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</si>
  <si>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</si>
  <si>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</si>
  <si>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</si>
  <si>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</si>
  <si>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</si>
  <si>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</si>
  <si>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</si>
  <si>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</si>
  <si>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</si>
  <si>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</si>
  <si>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</si>
  <si>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</si>
  <si>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</si>
  <si>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</si>
  <si>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</si>
  <si>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</si>
  <si>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</si>
  <si>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</si>
  <si>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</si>
  <si>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</si>
  <si>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</si>
  <si>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</si>
  <si>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</si>
  <si>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</si>
  <si>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</si>
  <si>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</si>
  <si>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</si>
  <si>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</si>
  <si>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</si>
  <si>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</si>
  <si>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</si>
  <si>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16+900</t>
  </si>
  <si>
    <t>PK 31+270 CD</t>
  </si>
  <si>
    <t>PR 6+700</t>
  </si>
  <si>
    <t>Puente el Paso sobre el Rio Cauca (o puente amarillo)</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</si>
  <si>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</si>
  <si>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ODT # 063 + Estructura granular + Capa asfáltica + Demarcación horizontal - CD</t>
  </si>
  <si>
    <t>PK 18+400</t>
  </si>
  <si>
    <t xml:space="preserve">RAP (Recycling Asphalt Pavement) </t>
  </si>
  <si>
    <t>Drenajes + Paisajismo - Sitio Piedras Verdes</t>
  </si>
  <si>
    <t>PK 21+900</t>
  </si>
  <si>
    <t>FECHA  APROBACIÓN</t>
  </si>
  <si>
    <t>Descripción</t>
  </si>
  <si>
    <t>Ficha Social No Objetada</t>
  </si>
  <si>
    <t>Ficha Social Objetada</t>
  </si>
  <si>
    <t>No Aplica Compensación</t>
  </si>
  <si>
    <t>PK 8+080</t>
  </si>
  <si>
    <t>Mejoramiento - CI</t>
  </si>
  <si>
    <t>PK 3+400</t>
  </si>
  <si>
    <t>Lleno estructural, fallado - Nueva rehabilitación - Monitoreo, CI</t>
  </si>
  <si>
    <t>PK 13+200</t>
  </si>
  <si>
    <t>PK 16+300 CD</t>
  </si>
  <si>
    <t>ESTACIÓN O PLAYA DE PEAJES - ESTRUCTURA METALICA DE CUBIERTA</t>
  </si>
  <si>
    <t>Mejoramiento de calzada existente - CD</t>
  </si>
  <si>
    <t xml:space="preserve">PK 5+800 </t>
  </si>
  <si>
    <t>Muro # 072 - HA, Seguridad vial - CI</t>
  </si>
  <si>
    <t>Variante Sopetrán</t>
  </si>
  <si>
    <t>PK 25+900</t>
  </si>
  <si>
    <t>Box culvert # 067 + Cortes / Llenos / Curado de granulares / Mezcla asfáltica -  CD</t>
  </si>
  <si>
    <t xml:space="preserve">PK 0+850 </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</si>
  <si>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</si>
  <si>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</si>
  <si>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</si>
  <si>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</si>
  <si>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</si>
  <si>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</si>
  <si>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</si>
  <si>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</si>
  <si>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</si>
  <si>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</si>
  <si>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</si>
  <si>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</si>
  <si>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</si>
  <si>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</si>
  <si>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</si>
  <si>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</si>
  <si>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</si>
  <si>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</si>
  <si>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</si>
  <si>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</si>
  <si>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</si>
  <si>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</si>
  <si>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</si>
  <si>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</si>
  <si>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</si>
  <si>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</si>
  <si>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</si>
  <si>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</si>
  <si>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</si>
  <si>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</si>
  <si>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</si>
  <si>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</si>
  <si>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</si>
  <si>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</si>
  <si>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</si>
  <si>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</si>
  <si>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</si>
  <si>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</si>
  <si>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</si>
  <si>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</si>
  <si>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</si>
  <si>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</si>
  <si>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</si>
  <si>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</si>
  <si>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</si>
  <si>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</si>
  <si>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</si>
  <si>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</si>
  <si>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</si>
  <si>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</si>
  <si>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</si>
  <si>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</si>
  <si>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</si>
  <si>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</si>
  <si>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</si>
  <si>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</si>
  <si>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</si>
  <si>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</si>
  <si>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</si>
  <si>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</si>
  <si>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</si>
  <si>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</si>
  <si>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</si>
  <si>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</si>
  <si>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</si>
  <si>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</si>
  <si>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</si>
  <si>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</si>
  <si>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</si>
  <si>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</si>
  <si>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</si>
  <si>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</si>
  <si>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</si>
  <si>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</si>
  <si>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</si>
  <si>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</si>
  <si>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</si>
  <si>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</si>
  <si>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</si>
  <si>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</si>
  <si>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</si>
  <si>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</si>
  <si>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</si>
  <si>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</si>
  <si>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</si>
  <si>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</si>
  <si>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</si>
  <si>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</si>
  <si>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</si>
  <si>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</si>
  <si>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</si>
  <si>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</si>
  <si>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</si>
  <si>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</si>
  <si>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</si>
  <si>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</si>
  <si>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</si>
  <si>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</si>
  <si>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</si>
  <si>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</si>
  <si>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</si>
  <si>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</si>
  <si>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</si>
  <si>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</si>
  <si>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</si>
  <si>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</si>
  <si>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</si>
  <si>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</si>
  <si>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</si>
  <si>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</si>
  <si>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</si>
  <si>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</si>
  <si>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</si>
  <si>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</si>
  <si>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</si>
  <si>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</si>
  <si>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</si>
  <si>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</si>
  <si>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</si>
  <si>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</si>
  <si>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</si>
  <si>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</si>
  <si>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</si>
  <si>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</si>
  <si>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</si>
  <si>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</si>
  <si>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</si>
  <si>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</si>
  <si>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</si>
  <si>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</si>
  <si>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</si>
  <si>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</si>
  <si>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</si>
  <si>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</si>
  <si>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</si>
  <si>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</si>
  <si>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</si>
  <si>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</si>
  <si>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</si>
  <si>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</si>
  <si>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</si>
  <si>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</si>
  <si>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</si>
  <si>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</si>
  <si>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</si>
  <si>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</si>
  <si>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</si>
  <si>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</si>
  <si>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</si>
  <si>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</si>
  <si>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</si>
  <si>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</si>
  <si>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</si>
  <si>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</si>
  <si>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</si>
  <si>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</si>
  <si>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</si>
  <si>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</si>
  <si>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</si>
  <si>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</si>
  <si>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</si>
  <si>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</si>
  <si>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</si>
  <si>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</si>
  <si>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</si>
  <si>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</si>
  <si>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</si>
  <si>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</si>
  <si>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</si>
  <si>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</si>
  <si>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</si>
  <si>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</si>
  <si>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</si>
  <si>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</si>
  <si>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</si>
  <si>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</si>
  <si>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</si>
  <si>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</si>
  <si>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</si>
  <si>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</si>
  <si>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</si>
  <si>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</si>
  <si>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</si>
  <si>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</si>
  <si>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</si>
  <si>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</si>
  <si>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</si>
  <si>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</si>
  <si>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</si>
  <si>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</si>
  <si>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</si>
  <si>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</si>
  <si>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</si>
  <si>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</si>
  <si>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</si>
  <si>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</si>
  <si>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</si>
  <si>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</si>
  <si>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</si>
  <si>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</si>
  <si>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</si>
  <si>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</si>
  <si>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</si>
  <si>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</si>
  <si>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</si>
  <si>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</si>
  <si>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</si>
  <si>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</si>
  <si>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</si>
  <si>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</si>
  <si>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</si>
  <si>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INTERCAMBIADOR VIAL o ENLACE: Muros en TA + Marco en HA # 040 Se incluyen: llenos sobre el trasdós / intradós + Drenajes + Redes ITS + traslado de redes secas y nueva torre eléctrica. </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</si>
  <si>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</si>
  <si>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</si>
  <si>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</si>
  <si>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</si>
  <si>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</si>
  <si>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</si>
  <si>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</si>
  <si>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</si>
  <si>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</si>
  <si>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</si>
  <si>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</si>
  <si>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</si>
  <si>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</si>
  <si>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</si>
  <si>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</si>
  <si>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</si>
  <si>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</si>
  <si>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</si>
  <si>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</si>
  <si>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</si>
  <si>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</si>
  <si>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</si>
  <si>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</si>
  <si>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</si>
  <si>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</si>
  <si>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</si>
  <si>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</si>
  <si>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Puente PK 33+100 UF 2.1 TRAMO2 - VIGAS- Vista panorámica construcción Puente. Inactivo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</si>
  <si>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</si>
  <si>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</si>
  <si>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</si>
  <si>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</si>
  <si>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</si>
  <si>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</si>
  <si>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</si>
  <si>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</si>
  <si>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Construcción de muro en TA o # 011 + Viga de realce.</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</si>
  <si>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</si>
  <si>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</si>
  <si>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</si>
  <si>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</si>
  <si>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 xml:space="preserve">Programa 4. Información y participación comunitaria </t>
  </si>
  <si>
    <t>FOTO 14</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</si>
  <si>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</si>
  <si>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</si>
  <si>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</si>
  <si>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</si>
  <si>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</si>
  <si>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PK 5+040</t>
  </si>
  <si>
    <t xml:space="preserve">PK 5+600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</si>
  <si>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</si>
  <si>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</si>
  <si>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PK 29+900</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</si>
  <si>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</si>
  <si>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</si>
  <si>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</si>
  <si>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</si>
  <si>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</si>
  <si>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</si>
  <si>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</si>
  <si>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</si>
  <si>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 xml:space="preserve">PK 16+000 </t>
  </si>
  <si>
    <t xml:space="preserve">PK 19+200  </t>
  </si>
  <si>
    <t xml:space="preserve">PK 18+200  </t>
  </si>
  <si>
    <t>Corte, perfilado de talud + demoliciones + drenajes + Lanzavigas, CI</t>
  </si>
  <si>
    <t xml:space="preserve">PK 18+400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</si>
  <si>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</si>
  <si>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</si>
  <si>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</si>
  <si>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</si>
  <si>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</si>
  <si>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</si>
  <si>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</si>
  <si>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</si>
  <si>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</si>
  <si>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</si>
  <si>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</si>
  <si>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</si>
  <si>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</si>
  <si>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</si>
  <si>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</si>
  <si>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</si>
  <si>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</si>
  <si>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</si>
  <si>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</si>
  <si>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</si>
  <si>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PK 29+400</t>
  </si>
  <si>
    <t xml:space="preserve">Construcción canaleta perimetral, CD </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</si>
  <si>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</si>
  <si>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</si>
  <si>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</si>
  <si>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</si>
  <si>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</si>
  <si>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</si>
  <si>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</si>
  <si>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</si>
  <si>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</si>
  <si>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</si>
  <si>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</si>
  <si>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</si>
  <si>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en tramos de mejoramiento vial y en el lleno de PK 11+800 "sobre la plataforma superior". (se mezcla en proporción 4:1).  </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</si>
  <si>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</si>
  <si>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</si>
  <si>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</si>
  <si>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</si>
  <si>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</si>
  <si>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</si>
  <si>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</si>
  <si>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</si>
  <si>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</si>
  <si>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</si>
  <si>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Se inician los llenos compactados con Hamm y la adición de granulares de SBG / BG, siguen pendientes trabajos de la estructura granular del pavimento.     
Este frente de obra es zona limite entre la UF-1.0 y UF-2.1 y se encuentra ubicado en la zona urbana de San Jerónimo. </t>
  </si>
  <si>
    <t xml:space="preserve">RAP (Recycling Aspalto Pavement) </t>
  </si>
  <si>
    <t xml:space="preserve"> Protección de talud contra caídas de rocas + alargue de Box (# 085), CI / CD</t>
  </si>
  <si>
    <t xml:space="preserve">REHABILITACION DE LA DOBLE CALZADA CD. - SECTOR SAN CRISTOBAL. </t>
  </si>
  <si>
    <t>3. ESTADO DE AVANCE SOCIAL</t>
  </si>
  <si>
    <t>ÉPSILON4G</t>
  </si>
  <si>
    <t>C303700071-8477-2320</t>
  </si>
  <si>
    <r>
      <t xml:space="preserve">Cumplió aporte del mes de Febrero 2021 </t>
    </r>
    <r>
      <rPr>
        <sz val="11"/>
        <color rgb="FFFF0000"/>
        <rFont val="Arial"/>
        <family val="2"/>
      </rPr>
      <t>Pendiente ajustar IPC</t>
    </r>
  </si>
  <si>
    <t>Ene-21</t>
  </si>
  <si>
    <t>Aporte de Febrero -2021</t>
  </si>
  <si>
    <t>Giro 44</t>
  </si>
  <si>
    <t>Aporte semestral 2021-01</t>
  </si>
  <si>
    <t xml:space="preserve">El tramo ya cuenta con la capa intermedia asfáltica en caliente tipo MSC-25. Mediante el uso de disco diamantado y una pajarita se realiza la construcción y/o el realce del nivel de la cuneta "antigua" con sección en L. Se encuentra en ampliación un puente existente. El transito automotor circula por la nueva calzada. </t>
  </si>
  <si>
    <t>Box # 072 + Fresado + Granulares CD + Mejoramiento de la calzada existente o CI</t>
  </si>
  <si>
    <t>Material seleccionado (estructura de pavimento flexible) + capa asfáltica + señalización en CD</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</si>
  <si>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sobre el nuevo puente sobre la Guaracú I . </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</si>
  <si>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transito automotor (bajando / subiendo). Por lo tanto se hizo uso del nuevo puente La Muñoz I.  </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</si>
  <si>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</si>
  <si>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Ampliación Puente 22  La Muñoz 1  UF1</t>
  </si>
  <si>
    <t>Ampliación Puente 21  La Guaracú 1 UF1</t>
  </si>
  <si>
    <t>a) Trabajos intermitentes.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</si>
  <si>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y la colocación de la capa asfáltica se dio inicio a la conformación de la calzada en construcción y el acceso al puente PK 11+110 de asados Doña Rosa, el muro en TA o # 036 y el retorno #1. Se tiene La Lanzavigas (entrando por el estribo #2) y los espacios o áreas son ocupados(as) para el acopio de vigas pretensadas, los equipos de carga / transporte y por grandes grúas. Personal termina la construcción de cuentas en concreto con sección en L.</t>
  </si>
  <si>
    <t xml:space="preserve">Las planta concretera del PK 13 realiza la fabricación de: concretos lanzados, concretos estructurales, morteros de inyección y los concretos simples; según los requerimientos de cada uno de los frentes activos que los requieran. </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</si>
  <si>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</si>
  <si>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</si>
  <si>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de las galerías de conexión peatonal 6 y vehicular 3, de forma adelantada; teniendo en cuenta las fechas de inicio de construcción, no objetadas por la interventoría.</t>
  </si>
  <si>
    <t>De acuerdo con el programa de trabajo presentado por el concesionario para la UF3.1.D, el concesionario  terminó actividades de instalación del revestimiento (con observaciones de calidad oficio-EPS4G-00087-20), la construcción drenajes D=400 mm, y continuó con construcción de cárcamos de MT,  telecomunicaciones e ITS, en túnel principal., Portal Santa Fe, sin atrasos evidentes.</t>
  </si>
  <si>
    <r>
      <t xml:space="preserve">Galerías de conexión peatonal y vehicular - segundo tubo Túnel Occidente
</t>
    </r>
    <r>
      <rPr>
        <sz val="11"/>
        <rFont val="Arial"/>
        <family val="2"/>
      </rPr>
      <t xml:space="preserve">Actividades de construcción de relanzado del sostenimiento en pateros. </t>
    </r>
  </si>
  <si>
    <t xml:space="preserve">Acopio de material de rezaga, portal Santafe.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</si>
  <si>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t>
  </si>
  <si>
    <t>Excavación mecánica para muro # 165 - CI</t>
  </si>
  <si>
    <t>Inactivo. 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</si>
  <si>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</si>
  <si>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practican llenos laterales. Hay trabajos de paisajismo por parte de personal de Devimar. Se habilitado el transito automotor por el nuevo puente vehicular y sobre los retornos en superficie, por lo tanto se hizo previamente la demarcación horizontal utilizando pintura (B/A), colocando maletines y delineadores tubulares y poder canalizar el transito automotor que entra y sale del Municipio.</t>
  </si>
  <si>
    <t xml:space="preserve">Inactivo. 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</si>
  <si>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 xml:space="preserve">Sectores puntuales del puente, presentan el tablero desgastado con presencia de baches y mostrando a la vista el cero de refuerzo y con agregados sueltos. Siguen baches tapados con laminas de acero. La junta transversal de dilatación principal (lado Santafé) esta siendo afectada por el desconfinamiento del concreto el cual muestra bastantes desprendimientos de bloques con la exposición del acero de refuerzo pero se opto por taparla con una lamina de acero.  </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</si>
  <si>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</si>
  <si>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</si>
  <si>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</si>
  <si>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</si>
  <si>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</si>
  <si>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t>UF 4 Ruta 6003 - 44+400 
Control Policía de Carreteras.</t>
  </si>
  <si>
    <t>Programa 2. Capacitación persona vinculado al proyecto.</t>
  </si>
  <si>
    <t>Cumplió aporte del mes de Octubre 2020 ajuste ipc</t>
  </si>
  <si>
    <t xml:space="preserve">PK 9+650 </t>
  </si>
  <si>
    <t>Corte mecánico con CAT - ODT # 085, prolongación de tramo ya iniciado. CD + Muro # 109 en HA (con 3 módulos separados). El tramo a intervenir es denominado como el ramal norte de San Jerónimo</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</si>
  <si>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con la reinstalación de defensas metálicas tipo bionda. </t>
  </si>
  <si>
    <t>Acceso a La Puerta (falso túnel # 048) + ODTs # 132 + 133 + 134 + 211  (nueva) + alargue de Box culvert # 137 - CD</t>
  </si>
  <si>
    <t xml:space="preserve">Construcción del boxculvert vehicular (con un falso túnel) a la Vda,. Guaimaral, CD </t>
  </si>
  <si>
    <t>Hubo corte, acarreo de material de desecho, con maleza y rastrojo (que es llevado para emplearlo en trabajos de paisajismo en las partidas de Sopetrán); y también hay aporte + extendido de material para llenos. Ahora hay un gran acopio de material de rezaga traído del túnel y de los cortes que proporcionan material rocoso.
La zona de la calzada antigua, se tiene como centro de acopio de material fresado o RAP. Sector El Ahuyamal.</t>
  </si>
  <si>
    <t>PR 47+600</t>
  </si>
  <si>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t>
    </r>
    <r>
      <rPr>
        <sz val="11"/>
        <color rgb="FFFF0000"/>
        <rFont val="Arial"/>
        <family val="2"/>
      </rPr>
      <t xml:space="preserve"> e instalación acero de refuerzo  y encofrado, Viga Cabezal, cuerpo del estribo, pedestales, topes sísmicos y se funde.
</t>
    </r>
    <r>
      <rPr>
        <sz val="11"/>
        <rFont val="Arial"/>
        <family val="2"/>
      </rPr>
      <t>ESTRIBO 2: Se instala acero de refuerzo y se funde el núcleo del Caisson  3 y 4. Adecuación área para construcción Estribo</t>
    </r>
    <r>
      <rPr>
        <sz val="11"/>
        <color rgb="FFFF0000"/>
        <rFont val="Arial"/>
        <family val="2"/>
      </rPr>
      <t>. Se instala solado, acero de refuerzo y encofrado Viga cabezal y se funde con topes sísmicos y pedestales.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</si>
  <si>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</si>
  <si>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Instalación de platinas para desviadores reforzamiento externo de vigas 5 y 8.</t>
    </r>
  </si>
  <si>
    <t>Puente PK21+500 UF2.1. Losa , vano 3 fundida. Inactivo</t>
  </si>
  <si>
    <t>PK3+645 - UF3.1D - Cárcamo trasversal baja tensión y telecomunicaciones 10Ø6". Portal Santa Fe.</t>
  </si>
  <si>
    <t>En la UF 1 : En el periodo informado,  En recorrido de inspección de interventoría, se evidenció que el concesionario,  no ejecutó actividades de traslado de redes húmedas, en este frente de obra activo.
En la UF 3 : En el periodo informado,  En recorrido de inspección de interventoría, se evidenció que el concesionario,  no ejecutó actividades de traslado de redes húmedas, en este frente de obra activo.
Avance a la fecha UF1: Redes húmedas : 95%.
Avance a la fecha UF3: Redes húmedas : 98,0%.</t>
  </si>
  <si>
    <t>UF 4 Ruta 6003 - 45+000 
Vía en Operación normal.</t>
  </si>
  <si>
    <t>1y3</t>
  </si>
  <si>
    <t xml:space="preserve">1,2,3 </t>
  </si>
  <si>
    <t>MCS, ÉPSILON 4G</t>
  </si>
  <si>
    <t>C303700071-8477-2321</t>
  </si>
  <si>
    <t>Feb-21</t>
  </si>
  <si>
    <t>Aporte de Marzo -2021</t>
  </si>
  <si>
    <t>Giro 45</t>
  </si>
  <si>
    <t>C303700071-8477-2322</t>
  </si>
  <si>
    <t>Intereses Giro 4</t>
  </si>
  <si>
    <t>ENTREGA EDIFICIO S CCO</t>
  </si>
  <si>
    <t>D-02-01-20210304-000618</t>
  </si>
  <si>
    <t>RESPUESTA A COMUNICACIÓN EPS4G-0252-21 REFERENTE A LA ENTREGA RFI 822 DEL DISEÑO DEL TALUD K17+560 DE LA UNIDAD FUNCIONAL 1</t>
  </si>
  <si>
    <t>D-02-01-20210310-000664</t>
  </si>
  <si>
    <t>RESPUESTA A COMUNICACIONES EPS4G-0319-21 REFERENTES A LA ENTREGA DE DISEÑO ESTRUCTURAL DEL PORTICO DE PROTECCION PARA EL BOX DE LA QUEBRADA LA CULEBRA UF3</t>
  </si>
  <si>
    <t>D-02-01-20210315-000703</t>
  </si>
  <si>
    <t>RESPUESTA A COMUNICACIONES EPS4G-0146-21 Y EPS4G-0242-21 REFERENTES A LA DIFERENCIAS EN EL PERFIL LONGITUDINAL DE LOS PUENTES PK5+240, PK1+940 Y PK6+900</t>
  </si>
  <si>
    <t>D-02-01-20210315-000704</t>
  </si>
  <si>
    <t>RESPUESTA A COMUNICACIÓN EPS4G02221 RESPUESTA AL OFICIO D0000467 (EPS4G140720) ENTREGA DE MODIFICACION DEL DISEÑO SISTEMAS ELECTROMECANICOS ITS SEGUNDO TUBO TUNEL DE OCCIDENTE</t>
  </si>
  <si>
    <t>D-02-01-20210318-000759</t>
  </si>
  <si>
    <t>Del 18/03/21
al 24/03/21</t>
  </si>
  <si>
    <t>Llenos + ODT # 008 + Disipador + Capa asfáltica, CI</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</si>
  <si>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termino la colocación de granulares clasificados empleándose la motoniveladora CAT 140 M y el vibro para afirmados Hamm. Se realiza la construcción de cunetas en concreto con sección en L.
Hacia el PK menor (y con dirección a La Frisola), donde se tenia un gran acopio de material de fresado o RAP y material granular, se realizo el extendido de granulares para conformar la estructura del pavimento flexible, luego se realizo la imprimación utilizando emulsión asfáltica de curado lento y finalmente se le coloco la capa intermedia de concreto asfaltico, tipo MSC-25. 
El tramo solo se permite para el transito temporal de los vehículos y equipos de la Concesión. Sector El Arriero.</t>
  </si>
  <si>
    <t xml:space="preserve">Trabajos intermitentes. Desde la planta de concretos (hoy inactiva) hacia mayores, ya cuenta con la capa asfáltica en caliente tipo MSC-25.  Pero el transito (vehicular / particular) y exclusivo hacia el corregimiento de Palmitas, se controla por esta vía en intervención. Hay construcción de cunetas en concreto y realce de las mismas, se utiliza disco diamantado. Todo el transito particular circula por la nueva calzada. </t>
  </si>
  <si>
    <t>PK 4+400</t>
  </si>
  <si>
    <t xml:space="preserve">a) El tramo ya cuenta con la mezcla asfáltica en caliente tipo MSC-25. Se reactiva la construcción de cunetas con sección V y con sección en L sobre el PK 3+200. Se termino de construir el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</si>
  <si>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Muro # 037 - TA, Seguridad vial - CI</t>
  </si>
  <si>
    <t>Perdida de banca, La Potrera - Muro en HA # 167, CD</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</si>
  <si>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y armando filtros con llenos granulares sobre su trasdós. Sobre la siguiente área construidos los 21 caissons con el montaje y amarre de los hierros para la viga de encepado ya fundida en concreto hidráulico. Se colocan los aceros de refuerzo empatándolos con los aceros de los vástagos del primer tramo (tanto los de repartición como los principales - altura). Sobre la calzada izquierda (o nueva calzada) sigue habilitado el tramo para el transito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</si>
  <si>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Sobre la primera fase del perfilado, se están colocando anclajes activos (@ 3 torones de acero), con L = 22 m. e inclinación de - 10 grados. Sobre la plataforma del nuevo puente se instala el campamento y allí, se ensamblan las sartas de torones y la formaleta para los dados de anclaje. Se inicia el segundo banco de excavación y perfilado mecánico. El material cortado se lleva al lleno del PK 11+800 o al frente Doña Rosa. Lluvias de larga duración, afectan los trabajos de corte mecánico y de los acarreos. Sector de La Rochela. 
Hacia PK mayor, para el transito automotor se le habilito su paso por los nuevos puentes y se abandonara en su totalidad la calzada existente. </t>
  </si>
  <si>
    <t>Reforzamiento y protección talud perfilado - Pavimento rígido, veredal. CI</t>
  </si>
  <si>
    <t>Se termino la excavación mecánica para la construcción de un muro "semi curvo" de contención en HA (zapata y vástago). Sera de L= 125 m. El talud de la actual vía será sometido previamente a un cubrimiento de una pantalla de concreto lanzado y a una consolidación con anclajes. Esta obra de apoyo para la nueva calzada no se encuentra dentro del Plan de obras del Concesionario. Sector de ubicación entre Mestizal y Piedra Negra</t>
  </si>
  <si>
    <t xml:space="preserve">Los trabajos de  corte de montaña (de un gran banco rocoso) en el sector de Piedra Negra, se termino con el uso de explosivos químicos controlados y con el uso de patrones de perforación. Ahora para continuar con los trabajos de seguir bajando su rasante, personal utiliza compresores + martillos neumáticos + martillo hidráulico y la cuchara de una excavadora. La rasante de la nueva calzada en este punto baja (mucho mas que la actual vía) debido a que hay que unir 2 puentes en construcción. </t>
  </si>
  <si>
    <t xml:space="preserve">PK 10+750 </t>
  </si>
  <si>
    <t>Box Doña Rosa - Excavación mecánica, muro escollera, demolición de negocio, CI</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</si>
  <si>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Hubo también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Hoy se encuentran los espacios ocupados por vigas pretensadas del nuevo puente y con la operación y funcionamiento de La Lanzavigas. Hay presencia de grietas sobre el hombro, talud y la plataforma de la vía que da acceso a finca particular.   
Anexo a esta obra, se termino el trabajo relacionado con la construcción de caissons + columnas + viga cabezal, del nuevo puente vehicular (o estribo # 1). Los llenos compactados ya se levantaron hasta este nivel. Sector de Doña Rosa.</t>
  </si>
  <si>
    <t xml:space="preserve">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subir 3 m., mas y llegar a alcanzar una cota de rasante similar a la vía existente (o PK 13 - campamento de MAR1), por lo tanto continúan los llenos. Lluvias afectan trabajos de acarreos y extendido de térreos. </t>
  </si>
  <si>
    <t>Corte mecánico + perfilado de talud + sostenimiento - CI y Box gemelo # 057 (canalización de la Qda. La San Juana II) + ODT # 058 - CI</t>
  </si>
  <si>
    <t>a) Se termina en la corona del talud perfilado mecánicamente "por segunda vez y rebajada su inclinación por descompresión presentada el año pasado", la colocación de malla electrosoldada y el cubrimiento con concreto lanzado (a manera de pantalla protectora). Hubo perforación "con equipo suspendido" de huecos (varias filas) para la colocación de pernos pasivos y drenes en PVC. 
Se tiene terminado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En la parte central (que vendría a ser la tercera berma) se excavo la plataforma vial encajonada donde se emplaza la nueva calzada, hubo colocación de piedra rajón para mejorar la cimentación de la estructura del pavimento flexible. 
Se construyo una ODT # 058 x 900 mm, con tubería acampanada, sus buzones (encole / descole), y se concluyo la construcción de un disipador escalonado que sale casi debajo de la plataforma de la piscina. Se inicia construcción de sub drenes, se utiliza una pajarita CAT. 
Las rasantes de esta la vía nueva con el tramo del PK 13 no se han unido. Se corte un espacio mecánicamente con CAT, mas grande entre la nueva calzada y la antigua para dar amplitud y visibilidad para entrar a la Vereda. Cuando hay lluvias se retrasan los trabajos de cortes y acarreos. Para acceder o dejar el frente de obra en conexión con la actual calzada, se trabaja con personal PARE / SIGA,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Sobre un área anexa a esta obra hubo demolición de una vivienda y se continúan con los llenos laterales y superiores compactados con Hamm y extendidos con motoniveladora CAT. Los taludes laterales de este lleno se dejaron con pendiente 3:2. Conseguido el nivel de sub rasante se procede a la extensión de granulares que conformaran la estructura del pavimento flexible. Sector Hostería Las Grutas. Lluvias afectan trabajos de acarreos</t>
  </si>
  <si>
    <t xml:space="preserve">PK 14+400 </t>
  </si>
  <si>
    <t xml:space="preserve">Granulares + capa asfáltica sobre ODT + Demarcación horizontal, CD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</si>
  <si>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transito vehicular. Hubo necesidad de construir un muro escollera.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transito automotor circula por la nueva por está nueva guiado por maletines y delineadores tubulares.  </t>
  </si>
  <si>
    <t>PK 14+700</t>
  </si>
  <si>
    <t xml:space="preserve">Mezcla asfáltica en caliente, MSC-25 + Demarcación horizontal, CD </t>
  </si>
  <si>
    <t xml:space="preserve">PK 15+800 </t>
  </si>
  <si>
    <t>Mejoramiento de la calzada existente, CD.</t>
  </si>
  <si>
    <t xml:space="preserve">Hubo fresado total de la calzada. Se fresaron franjas, fallos, deformaciones, agrietamientos e inestabilidades. También hubo bacheos aislados tipo cajeo. Se agregan áridos vírgenes tipo BG granular utilizando la motoniveladora,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Sobre la salida del túnel peatonal, se inicia la construcción de una rampa "peatonal". Sector Tamarindos / Comfenalco.
Hacia PK mayor (llegando a Margarita del 8), después del fresado + la adición de áridos vírgenes + la colocación de la capa asfáltica se inician cortes con disco diamantado para la construcción de cunetas (por sistema de ajedrezado) con sección en L. El transito automotor se habilito por la nueva calzada, previa demarcación del tramo. </t>
  </si>
  <si>
    <t xml:space="preserve">PK 15+400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</si>
  <si>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ubicada una CAT (sobre orugas) que realizo el perfilado y excavación sobre la segunda berma de cortante. Sobre la fase # 1 se instalo malla electrosoldada (15x15x6mm) + pernos autoperforantes (L= 9 m) y se aplico concreto lanzado (colocado por bombeo y transportado en mixer). Hay 2 perforadoras sobre orugas auto propulsadas, trabajando en la segunda fase de sostenimiento del talud.   
Sobre los agrietamientos aparecidos desde la zona alta y media alta (en forma diagonal) del talud en recubrimiento hacia el talud ya protegido, llegando el fisuramiento hasta la pata del talud una maquina sobre orugas realizo un corte de la pantalla protectora y descubre su zona para detectar visualmente mas daños. Debido a lluvias el talud en tratamiento y perfilación sufrió un deslizamiento tipo rotacional, y luego lluvias adicionales aumentaron el tamaño del deslizamiento del talud en tierra. Por el método de traspaleo mecánico se descarga el material rodado y deslizado, dejándose el talud mas tendido o con poca inclinación. Durante estos trabajos hay chequeos topográficos.  
Se procede a reforzar con mas pernos pasivos el talud cubierto y consolidado, se utiliza otro equipo perforador autopropulsado. Nuevamente y debido a lluvias de larga duración ocurre una nueva descompresión de la cara expuesta. Sobre el PK menor (previa demarcación) sigue habilitado el cruce del transito automotor, pero el transito sigue utilizando la calzada existente. Sector ubicado cerca a La Guaracú I.</t>
  </si>
  <si>
    <t xml:space="preserve">La planta concretera del PK 13 realiza la fabricación de: concretos lanzados, concretos estructurales, morteros de inyección y los concretos simples; según los requerimientos de cada uno de los frentes activos que los requieran. </t>
  </si>
  <si>
    <t>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Trabajos terminados. Sobre la calzada existente y en los vanos del nuevo puente, (y hacia el PK menor), se sometió el talud de la vía, a la colocación de pernos pasivos (autoperforantes # 10) en una única fila, así: Tramo # 1; 9 Und. con L= 9m; Tramo # 2 y # 3 con 10 Und. con L= 6 m., para un total de 19 pernos. Hay también colocación de una fila de drenes en PVC de D= 2.5". Culminadas la etapas en cada tramo, se coloco la malla electrosoldada y concreto lanzado a modo de pantalla de protección.</t>
  </si>
  <si>
    <t>Corte + perfilado de talud + protección, CD</t>
  </si>
  <si>
    <t>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inicio su peinado (mecánico con CAT y que no se concluyo) para remover el material fallado y de esta manera se tiende con una menor pendiente la única cara que poseía el talud perfilado y fallado el pasado año (agosto). Se continua en su corona, la perforación mecánica y la perforación de huecos para colocar pernos pasivos de anclaje (L = 6 m) + drenes en PVC con L = 3 m y la respectiva pantalla de concreto. Se suprime el paso vehicular que se había habilitado "por un carril" y bajando hacia San Jerónimo, por lo tanto todo el transito automotor circula por la calzada subiendo. Lluvias pueden continuar afectando mas su estabilidad. Sector o Zona Urbana de San Jerónimo y limites con la UF-1.0.</t>
  </si>
  <si>
    <t xml:space="preserve">Construcción ramal Sur, como intersección en superficie - Boxculvert # 209 y ODTs - Zona urbana de San Jerónimo, CI </t>
  </si>
  <si>
    <t>Se terminaron los fresados en frio. Se fresaron tramos completos de la calzada existente que tiene un espesor promedio de 16 cm. Sobre la corona de la curva vertical convexa se retiro capa asfáltica y la totalidad de la estructura granular (con dos CAT sobre orugas, con uso de la cuchara y/o martillo hidráulico) a fin de bajar la cota, disminuir la pendiente y se modificara de inmediato el PIV de la curva vertical. Pero debido a la dureza de la roca se recurrió a la perforación de barrenos para voladuras con explosivos químicos controlados para su fragmentación. Cuando se suspenden barrenos nuevamente se procede a la excavación mecánica. Por lo tanto las rasantes de ambas vías se irán a igualar en este trayecto.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transito automotor circula por la nueva calzada. Frente de obra ubicada en el sector de Loma Hermosa / El Francés.</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</si>
  <si>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es ahora ocupada para el desarmado de La Lanzavigas y poderla llevar a otro frente de obra.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laminas de geodren nodular 600). Se construyo la placa de aproximación. Hay trabajos topográficos. Esta pendiente de llegar a la verdadera cota de subrasante. El área fue ocupada para el desarmado de La Lanzavigas y poderla trasladar a otro frente de obra. El sitio sigue con granulares a medio colocar y compactar. </t>
  </si>
  <si>
    <t>Calzada en mejoramiento: Fresado de carpeta asfáltica y/o demolición, drenajes + ODTs en tubería + Muro en HA # 042 + ODT # 216 y # 094, CI</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</si>
  <si>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El tramo ya cuente con capa asfáltica  tipo MSC-25. Se termino de construir un disipador escalonado y se continua con la construcción de las cunetas laterales con sección en L + bordillos prefabricados. Los trabajos fueron revisados mediante chequeos topográficos. Sobre este tramo existe permanentemente caída de piedra. Todo el transito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</si>
  <si>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a) Inactivo. Se tienen 2 muros en TA (enfrentados) que contienen el terraplén de descenso (como relleno retenido) y un terraplén en ascenso con el muro # 057 o K 23+720 todavía sin terminar; una vez culminados los trabajos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Inactivo.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</si>
  <si>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PK 24+400/700 </t>
  </si>
  <si>
    <t>Retorno #2 - Paisajismo, CD</t>
  </si>
  <si>
    <t xml:space="preserve">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Con excavadora CAT 330 D2L, se inicio un corte mecánico del talud, con dirección hacia Villa del Marques.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</si>
  <si>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subterráneas ITS. Hay trabajos pendientes por traslado de redes secas. Sector cercano al PR 14.</t>
  </si>
  <si>
    <t>Trabajos en la Bahía o zona de servicio (Ahuyamal), CI</t>
  </si>
  <si>
    <t>a) En el patio que funciona como de acopio de materiales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se termino de construirle sus aletas de descole y a realizar sus llenos laterales y superiores.  
b) Hacia el PK mayor (o PK 28+400) se continúan trabajos de rocería, tala y limpieza de rastrojos y matorral, destronques y retiro de maleza y que por su proximidad la Rio Aurrá se hace un muro escollera escalonada (rocas grandes + concreto hidráulico). Se trabaja con bulldozer y excavadoras sobre orugas CAT (330 y 312C), se trae material de bancos de corte / préstamo. Hubo demolición del restaurante Los Guajiros. Hay alargue del box culvert (#137 con tramos escalonados y alargue de ODTs # 133 + 134 (x 900 mm) y construcción de una nueva ODT # 211. Hay control topográfico por parte de MAR1. Lluvias de larga duración afectan trabajos con manejo de térreos y de acarreos. Sector La Puerta - Sabanazo - Villa Carnelly</t>
  </si>
  <si>
    <t xml:space="preserve">Box concluido. Losa de contrapiso con e= 80 cm. +  muros + placa aérea + aletas (encole / descole). El concreto pre mezclado utilizado en todos los casos "es bombeado" y de 28 MPa. (o 4000 PSI). La obra tuvo un galibo vertical de 5.7 m. Se impermeabilizaron concretos cuyo paramento quedo en contacto con tierras (pintura negra bituminosa) y se colocaron adicionalmente laminas de geodren nodular 600. (como drenaje vertical). Se termino la construcción de las placas (reforzadas) de acceso o de aproximación por ambos costados. Sobre ambos costados se terminaron con los llenos (por capas) compactados con vibro. Hay colocación de granulares que componen la nueva estructura del pavimento flexible (en 2 calzadas nuevas). Hacia el PK menor se realizan llenos hasta encontrar el nivel de la calzada existente, hay adición de material de RAP para los materiales de la subbase. Esta obra corresponde al futuro acceso vehicular a la Vda. Guaimaral y la realiza el Concesionario mediante acuerdo con la Comunidad por consulta previa, y por esto no se encuentra con algún avance especifico dentro del plan de obras. Además es conocido como el puente # 045. El transito automotor circula por la calzada existente. Lluvias afectan trabajos. </t>
  </si>
  <si>
    <t>Se termino corte mecánico y perfilado de talud. Se trata de cortes térreos que se realizaron con excavadoras CAT 330 D2L. Hay taludes con pendiente única y otro con 2 pendientes y berma intermedia. Se termino la perforación (de una de las caras perfiladas) y se colocaron pernos pasivos de L = 9 m. y se coloco un corto tramo una pantalla en concreto lanzado (para proteger solo una red seca, vecina del talud). Sobre le otro talud (que cuenta con pendiente única), y sobre su cara expuesta se somete a hidrosiembra utilizando una malla orgánica con bolsas de mulch (ecofibras / celulosa) que protegerán las semillas de la erosión hídrica / eólica (como intento de ver resultados en un plan y labor de revegetación). Sobre la plataforma vial se mejoraron los suelos débiles agregando un pedraplén. Hubo colocación de granulares que componen la nueva estructura del pavimento flexible (en 2 calzadas nuevas). Terminados los cortes y llenos, se hará conexión con el acceso a Guaimaral (falso túnel). El transito automotor circula por la calzada existente. Lluvias afectan trabajos.</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</si>
  <si>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en altura y se hacen llenos con material seleccionado. Se entra en el proceso de colocación de granulares que conformaran la estructura del pavimento flexible, a conectar el tramo del boxculvert; se utiliza motoniveladora CAT y el vibro para afirmados.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</si>
  <si>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Hubo personal suspendido en cuerdas, revisando el estado de los accesorios de los pernos colocados. Sector de La Laguna. </t>
  </si>
  <si>
    <t xml:space="preserve">a) Sigue evidencia de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tienen terminados un par de muros (de 28 MPa) en HA acompañantes uno a cada lado del descole del Box (de 6 m.  x 4.5 m y 28 MPa). Se impermeabilizaron los concretos con el paramento en contacto con tierras (pintura negra bituminosa), se le agregan laminas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Encontrada la cota de subrasante se inicia la colocación de granulares tanto a PK + como a PK menos, se utiliza motoniveladora CAT y vibro Hamm para afirmados. Sector Tierra Mítica.
b) Sobre la calzada opuesta (o PK 31+260/680 - CI) se sigue realizando el corte mecánico con CAT 320 D2 + volquetas, (con un nuevo trazado) a fin de alejar parte del corredor vial del cauce del Rio Cauca. También se realiza la consolidación inmediata de la cara superior perfilada del talud con perforaciones, y se colocaron pernos pasivos (#10 de L= 3 y 9 m.), drenes en PVC (2.5") y concreto lanzado sobre paneles de malla electrosoldada (15x15x6 mm). El primer tramo del talud tuvo dos (2) fases de excavación y perfilado, con una berma intermedia. El talud intermedio se tiene finalizado tanto la fase de sostenimiento como de protección. La excavación sobre la plataforma vial se mejoro con la colocación de piedra rajón. Se realizo la construcción de nueva ODT # 159 x 900 mm acampanada. Se colocaron los granulares correspondiente a la estructura del pavimento flexible su imprimación y coloco la capa intermedia asfáltica en caliente tipo MSC-25. En este momento se construyen cunetas en concreto con sección en L y por el sistema ajedrezado.  
Sobre la montaña mas alta se continua la excavación mecánica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transito automotor y siempre por un carril; allí, se trabaja con personal PARE / SIGA. Con el traslado del nuevo trazado se abandona el sitio de movimiento en masa presentado el año pasado. Lluvias afectan trabajos de corte mecánico y acarreos de térreos. Sector Tierra Mítica. </t>
  </si>
  <si>
    <t>PK 33+000</t>
  </si>
  <si>
    <t>Glorieta de San Nicolás - Drenajes - Ramales, CI</t>
  </si>
  <si>
    <t xml:space="preserve">PK 33+500 </t>
  </si>
  <si>
    <t>Muro en TA # 064 (Aproche o rampa sobre el estribo #2 del nuevo puente sobre el Rio Cauca + ODT x 1500 mm (# 215), CI</t>
  </si>
  <si>
    <t>Termina la actividad de corte mecánico y retiro de material, hacia el estribo. Se termina la construcción de dalas de cimentación del muro en TA, se trabaja con CAT 320D2 + pajarita, grúa con brazo telescópico, vibro tipo benitín, canguro y rana. Sobre el PK cercano al estribo se termino la re instalación de un tubería recta de 1500 mm para ODT (se le bajo la cota de cimentación) que atravesó perpendicularmente los muros en escamas o TA. Se colocan filas de escamas prefabricadas (o dovelas de hormigón de 35 MPa) por sus dos costados y se utiliza cinta polimérica FS30 y FS50 para su tensionamiento y fijación e intercaladas entre capas de relleno de material seleccionado. La longitud del muro tendrá 180 m y alturas variables entre 9 y 3 m., con ancho de calzada de 12 m y este se conectara desde el estribo hasta la rotonda o glorieta de la vía Bolombolo. Hay continuos chequeos y trabajos topográficos. Hay un gran acopio de material de rellenos procesados y clasificados (para estructuras, muros y respaldos) sobre un lote anexo a la vía a Bolombolo. Lluvias paralizan trabajos. El acceso a este frente de obra solo se realiza por la vía Santafé - Anzá - Bolombolo.</t>
  </si>
  <si>
    <t xml:space="preserve">El material de fresado es llevado (mediante acarreo) al sector de Ahuyamal, sobre tramo vial antiguo PK 25+800. También se esta utilizando el fresado para combinarlo y utilizarlo con los granulares de sub base (se mezcla en proporción 4:1), ej. en Guaimaral. </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</si>
  <si>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Sobre el PK 20+380 CD (muro en HA  # 109 - en 3 módulos separados). Se terminan de construir los tres muros en HA que en forma independiente enlazan las pilas del estribo # 2 del nuevo puente vehicular. Su altura es similar a la altura del estribo. Estos 3 módulos se construyeron por etapas utilizando concreto premezclado bombeado de 28 MPa. Todos los aceros principales son en su mayoría # 10. La obra se encuentra ubicada frente al conjunto residencial Paraíso del Sol y Piñón del Rio y es denominada como el ramal norte de San Jerónimo.</t>
  </si>
  <si>
    <t>a) Sobre la calzada CI, (o existente o PK 19+440) se termino el fresado y se entra en el desmantelamiento del tablero del puente para ampliación. Se levanto una tubería Titan de una ODT x 900 mm. para hacer un alargue a un box culvert (1.7 x 1.7 m) cuyo cuerpo en concreto ya se tiene terminado. Falta armar y fundirle las placas de acceso. Dentro del sobreancho de la vía se trabaja en excavaciones para las redes ITS, por lo tanto se prepara su terreno con excavación, adición de suelo mejorado y compactación. Sector Politécnico.
b). Se realiza el alzado de la malla protectora del talud, debido a que presentaba material caído y desprendido. El peso de este material la había desapuntado de la roca.</t>
  </si>
  <si>
    <t>PR 49+200</t>
  </si>
  <si>
    <t xml:space="preserve">Se continua el fresado de la calzada (der. bajando desde el peaje hacia Medellín), ubicada en el sector de San Cristóbal, frente a las cámaras foto multas y a la bomba Texaco. Por lo tanto se realiza un fresado por franjas o por lotes utilizando el equipo SANY C8.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Para la ejecución de los trabajos, se tiene que habilitar un tramo de la calzada opuesta o gemela para el tráfico vehicular con 2 sentidos de circulación. También se da la oportunidad al transito de circular un carril de la calzada intervenida por fresados. Los tramos ya intervenidos se les aplica un riego total de emulsión asfáltica y se procede a extender la capa intermedia de mezcla asfáltica tipo MSC-25. El material de fresado (o RAP) se lleva al un acopio temporal de PR 46+800. El transito es controlado mediante desvío para que utilice la calzada opuesta (en 2 sentidos de circulación) pero también se da la oportunidad de utilizar un carril sobre la calzada en intervención y se trabajara con fresados y colocación de asfalto, en el carril adjunto. En todo caso este es guiado y separado por cintas y delineadores tubulares, luces, conos y maletines. Se cuenta con personal PARE/SIGA en las zonas extremas de cada frente y paleteros intermedios. Lluvias afectan trabajos </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</si>
  <si>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con material seleccionado. 
Se construyeron las casetas o garitas de cobro (2 casetas por isla). Sobre la parte superior del muro de la caseta, se colocaron y ensamblaron perfiles metálicos (tipo Acesco), para que sirva como moldura y cerramiento superior de cada garita. Hubo colocación de ventanería con vidrios corredizos de seguridad; se les siguen instalando redes y cableados para la trasmisión de (datos / voz) de los equipos electrónicos. Como dispositivos separadores de trafico, se fundieron (sobre el vértice "inicial" de cada isla) muretes en concreto hidráulico tipo media luna. Hubo cortes de placas de pavimento rígido para la instalación de dispositivos de conteo de ejes vehiculares y manejo de talanqueras. Se inicia la construcción de la viga  de transición entre pavimentos (Flx. / Rígido). Se han desmontado las carpas y de retiran las casetas de cobro de peaje provisionales existentes. Hay aplicación de pintura (color amarillo trafico y negro) sobre los bordes de cada isla y en los muretes. Los cobros funcionan en dos colas y por cada sentido, y hay pago electrónico FLYPASS. 
Anexo al peaje se realizo corte mecánico (con CAT 330 D2L) a fin de acceder con otra calzada en dirección hacia las oficinas provisionales de contenedores, sobre el costado izquierdo. Este corto tramo "en curva" ya cuenta con granulares definitivos y su capa asfáltica intermedia MSC-25, y hoy se tiene para el parqueo de vehiculos particulares.  </t>
  </si>
  <si>
    <t xml:space="preserve">PK 0+650/700 </t>
  </si>
  <si>
    <t>MOVIMIENTO TIERRA o MATERIAL DE DESCOMBRO, CI</t>
  </si>
  <si>
    <t xml:space="preserve">El tramo ya cuenta con capa asfáltica en caliente tipo MSC-25. Terminados los cortes de carpeta asfáltica (con disco diamantado)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Este muro flexible tiene un espaldar de h= 4m de altura, utilizando mallas triple torsión 2x1x1 m., piedra de rio y geotextil NT. Sobre la ODT # 004 del PK 0+663, se realizo otra excavación mecánica para construir un muro de gaviones similar a la otra ODT y dar sostén al talud y también dar apoyo a un canal de concreto existente. Se le construyen pilotes en concreto debido a los empujes del suelo débil y húmedo que componen al talud, estos pilotes serán conectados con una viga de amarre. Los gaviones están dispuestos en tizón / punta. Hay trabajos pendientes de acabados, paisajismo y de drenajes con colocación de material sobre el separador central. Todo el transito automotor circula por la nueva calzada.  </t>
  </si>
  <si>
    <t>PK 11+800 CI - Relleno estructural. Bulldozer CAT D6T, extiende material de llenos (traído de La Rochela). Hay un piezómetro instalado. Sector, diagonal al campamento de PK 13 de Mar1.</t>
  </si>
  <si>
    <t>PK 9+650 CI. Excavación para futuro muro en HA # 165. Equipo sobre oruga realiza la demarcación de huecos para iniciar la consolidación del talud de la vía existente. Sector ubicado entre Mestizal II y Piedra Negra.</t>
  </si>
  <si>
    <t>PK 12+800 CI. Luego de colocada la pantalla de concreto (malla + lanzado) se da inicio a la perforación de huecos y se colocan pernos pasivos de anclaje. Posterior se les hará su inyección. Sector Las Grutas</t>
  </si>
  <si>
    <t>PK 17+500/600 CD - Perfilado de talud. Un par de equipos perforadores (sobre orugas), realizaron taladros para densificar con mas pernos pasivos el sostenimiento del talud. Se trae concreto premezclado en mixer y se aplica como concreto lanzado. Sector La Guaracú</t>
  </si>
  <si>
    <t xml:space="preserve">PK 28+000/100 CD. Con equipos de construcción de trabajo pesado, se realizan excavaciones y perfilados sobra la zona donde se emplazara la segunda calzada. También hay trabajos de llenos. Lluvias afectan trabajos. Sector intervenido, Sabanazo - Villa Carnelly. </t>
  </si>
  <si>
    <t>PK 19+200 CD. Sobre la corona y cara rebajada del talud (después de una descompresión y derrumbamiento), se realiza la aplicación de concreto lanzado. Se ha colocado una fila de pernos pasivos de anclaje + concreto lanzado y drenes en PVC. Lluvias de larga duración afectan trabajos. Sector urbano de San Jerónimo.</t>
  </si>
  <si>
    <t xml:space="preserve">PK 29+880 CI / CD (sector Guaimaral). En este sitio se emplazan las nuevas calzadas del proyecto y se abandonara la existente, "hoy en uso para el transito automotor". Se colocan granulares. </t>
  </si>
  <si>
    <t xml:space="preserve">PK 31+300 CI. Sobre la montaña mas alta se siguen realizando los cortes y perfilados por tajadas y su consolidación inmediata. Hay control del transito con cierre total de calzada, cuando se practican cortes mecánicos. Se trabaja en la fase II. Sector Tierra Mítica.  </t>
  </si>
  <si>
    <t>PR 48+480 CD / carril izq. - Rehabilitación de la doble calzada. Se realizan fresados "en frio" superficiales (ej. 7 cm. - tramo sin imprimar) y mas profundos (ej. 18 cm - tramo imprimado con adición de granulares vírgenes).</t>
  </si>
  <si>
    <t>PK 0+060 Playa de peajes - Trabajos de armado y formaleteado de la viga de transición entre pavimentos, lado Medellín. Se utilizan dovelas lisas # 10 de transferencia de carga, @ 30 cm. La viga llevara aceros figurados corrugados de 1/2 " con Fy = 60000 psi</t>
  </si>
  <si>
    <t>PK 0+060 Playa de peajes - Trabajos de demarcación horizontal. Aplicación de pintura blanca para dibujar franjas alternadas en cada carril de circulación. Las microesferas son aplicadas al boleo.</t>
  </si>
  <si>
    <t xml:space="preserve">PK 0+663 CI. Personal de MAR1 realiza el montaje de un muro armado y sobre una viga de enlace con cimentación en pilotes. También se coloca formaletería. Trabajo anexo al cabezote del encole de la ODT # 004. </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</si>
  <si>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PK1+250 y PK0+804 a PK0+975 Hastial Derecho y PK2+980,30 a PK1+230 Hastial izquierdo.
Se evidencia construcción de CAZ de residuos contaminantes del PK2+980,3 al PK2+880.
Se evidencia construcción de cárcamo con ductos eléctricos de Media Tensión 4Ø6", del PK2+980,3+010 al PK2+865.
Se evidencio la instalación de concreto  de f´c=25 MPa, con solera plana en PK0+850 a PK0+880, PK2+479,5 al PK2+451, PK1+856 a PK1+838 y PK1+712,5 a PK1+814,5, y contra bóveda, entre los PK0+804  a PK0+850 HD.
En el periodo, la ventilación se esta ejecutando mediante ventilador axial Zitron 286 KW, desde el portal santa Fe. También, se evidenció; que se completó el desmontaje de la PTAR;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continua ejecutando tratamientos de infiltraciones (con perforaciones, calafateo e instalación de mangueras de D=1/2"),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</si>
  <si>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Se terminó la instalación de tubería perforada Novafort PAVCO de D= 400 mm para drenajes, entre las abscisas PK2+980,30 hasta PK5+410  Hastial Derecho, y desde el PK2+980,30 hasta  PK5+410 Hastial izquierdo .
Se evidenció la instalación de concreto para solera plana en terreno tipo SC-4R, entre los PK3+105,5-PK3+143, en Tipo SC-3R  entre los PK4+413,5 al PK4+337,5, y en Tipo SC-2R entre los PK4+556,5 al PK4+565,5 y PK4+633 al PK4+651, y en tipo SC-1 del PK5+321,5 al PK5+326, PK5+219,5 al PK5+246,5, PK5+266,5 al PK5+288,5. y contra bóveda, entre los PK5+410  a PK5+380 HD.
Se evidencia construcción de CAZ de residuos contaminantes del PK2+980,3 al PK3+100,  PK3+160 al PK4+420.
Se evidencia construcción de cárcamo con ductos eléctricos de Media Tensión 4Ø6", del PK3+010 al PK3+100 y del PK3+210 hasta PK5+240 Hastial Derecho, la instalación de formaleta para vaciado de concreto, cárcamo media tensión 4Ø6" en PK3+470 al PK3+500, se evidencia construcción cárcamo trasversal baja tensión y telecomunicaciones 10 Ø =6" en PK3+645Se evidencia construcción completo cárcamo telecomunicaciones e ITS del PK3+200 al PK3+510 (hastial izquierdo).
Por otro lado Se evidenció que continúan las infiltraciones con menor caudal. El concesionario continuó ejecutado tratamientos de infiltraciones (con perforaciones, calafateo e instalación de mangueras),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
Se evidencia la instalación de formaleta para vaciado de concreto hidráulico MR-45 ente el PK3+200 hasta el PK3+240.</t>
    </r>
  </si>
  <si>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peligrosos, construcción de cárcamos para telecomunicaciones e ITS, Portal Medellín.
</t>
    </r>
  </si>
  <si>
    <t>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t>
  </si>
  <si>
    <r>
      <rPr>
        <b/>
        <sz val="11"/>
        <rFont val="Arial"/>
        <family val="2"/>
      </rPr>
      <t>Portal Santa Fe - Segundo Tubo Túnel de Occidente</t>
    </r>
    <r>
      <rPr>
        <sz val="11"/>
        <rFont val="Arial"/>
        <family val="2"/>
      </rPr>
      <t xml:space="preserve">
Actividades de instalación de formaletas para vaciado concreto MR-45, Instalación del drenaje D=400 mm, con tubería perforada Novafort-PAVCO, Instalación concreto para soleras planas 25MPa, construcción de caz de residuos peligrosos, instalación de ductos para redes eléctricas MT, construcción de cárcamos para telecomunicaciones e ITS. Portal Santa Fe.
</t>
    </r>
  </si>
  <si>
    <t>PK0+804 - PK0+850 - UF3.1D - Instalación concreto 25 Mpa en contra bóveda (hastial izquierdo). Portal Medellín.</t>
  </si>
  <si>
    <t xml:space="preserve"> PK0+804 - PK0+850 - UF3.1D - Instalación concreto 25 Mpa en contra bóveda (hastial izquierdo). Portal Medellín.</t>
  </si>
  <si>
    <t xml:space="preserve"> PK0+975 - UF3.1D - Construcción de dren colector de Ø = 400 mm. Portal Medellín (hastial derecho).</t>
  </si>
  <si>
    <t xml:space="preserve"> PK0+975 - UF3.1D - Vaciado de concreto 25 MPa, construcción de dren colector de Ø = 400 mm. Portal Medellín (hastial derecho).</t>
  </si>
  <si>
    <t>PK0+975 - UF3.1D - Verificación remisión concreto 25 MPa, construcción de dren colector de Ø = 400 mm. Portal Medellín (hastial derecho).</t>
  </si>
  <si>
    <t>PK0+990 - UF3.1D - Re perfilado de pateros por invasión de sección libre túnel . Portal Medellín (hastial izquierdo).</t>
  </si>
  <si>
    <t xml:space="preserve"> PK1+010- UF3.1D - Re perfilado de pateros por invasión de sección libre túnel . Portal Medellín (hastial derecho).</t>
  </si>
  <si>
    <t xml:space="preserve"> PK1+230 - UF3.1D - Construcción de dren colector de Ø = 400 mm. Portal Medellín (hastial izquierdo).</t>
  </si>
  <si>
    <t xml:space="preserve"> PK1+210 - UF3.1D -  Excavación para construcción de dren colector de Ø = 400 mm. Portal Medellín (hastial izquierdo).</t>
  </si>
  <si>
    <t>PK1+712,5 - PK1+814,5 - UF3.1D - Instalación de formaleta para vaciado concreto 25 Mpa, solera plana, sostenimiento tipo SC-2R. Portal Medellín.</t>
  </si>
  <si>
    <t>PK2+620 -  UF3.1D -  Relanzado concreto sostenimiento y revestimiento por Re perfilado en pateros. Portal Medellín (hastial izquierdo).</t>
  </si>
  <si>
    <t>PK2+615 -  UF3.1D - Relanzado concreto sostenimiento y revestimiento por Re perfilado en pateros. Portal Medellín (hastial izquierdo).</t>
  </si>
  <si>
    <t>PK2+805 - UF3.1D - Instalación ductos media tensión. Portal Medellín (hastial derecho).</t>
  </si>
  <si>
    <t>PK2+865 - UF3.1D - Instalación de formaleta para vaciado de concreto cárcamo media tensión. Portal Medellín (hastial derecho).</t>
  </si>
  <si>
    <t>PK2+880 - UF3.1D -  Construcción cárcamo media tensión. Portal Medellín. (hastial derecho).</t>
  </si>
  <si>
    <t>PK2+880 - PK2+980,3 -  UF3.1D -  Construcción de caz de residuos contaminantes. Portal Medellín (hastial izquierdo).</t>
  </si>
  <si>
    <t xml:space="preserve">  PK3+200 - UF3.1D - Instalación base granular e= 15 cm, instalada en estructura de pavimento. Portal Santa Fe.</t>
  </si>
  <si>
    <t>PK3+200 - UF3.1D - Instalación formaleta para vaciado MR-45, e= 23 cm, a=4,5 m. Portal Santa Fe.</t>
  </si>
  <si>
    <t>PK3+200 - UF3.1D - Instalación de rodillo vibratorio para vaciado MR-45, e= 23 cm, a=4,5 m. Portal Santa Fe.</t>
  </si>
  <si>
    <t>PK3+200 - UF3.1D - Barras pasajuntas 40 cm y diámetro 1 1/8" . Portal Santa Fe.</t>
  </si>
  <si>
    <t>PK3+200 - UF3.1D - Armazones de barras pasajuntas L=40 cm y diámetro 1 1/8", separación 30 cm . Portal Santa Fe.</t>
  </si>
  <si>
    <t>PK3+200 - UF3.1D - Barra de amarre L= 1/2". Portal Santa Fe.</t>
  </si>
  <si>
    <t>PK3+640 - UF3.1D - Pase transversal, red contra incendios Ø6". Portal Santa Fe.</t>
  </si>
  <si>
    <t>PK3+645 - UF3.1D -  Instalación de 18 metros de MR 45 en losa continua, 13 cm de espesor. Galería peatonal N°4. Portal Santa Fe.</t>
  </si>
  <si>
    <t>PK3+170 - PK4+030 - UF3.1D -  Construcción de bordillo. Portal Santa Fe (hastial izquierdo).</t>
  </si>
  <si>
    <t>PK4+420 - UF3.1D - CAZ residuos contaminantes e instalación de acero de refuerzo cárcamo ITS y telecomunicaciones . Portal Santa Fe (hastial izquierdo).</t>
  </si>
  <si>
    <t>PK5+070 - UF3.1D -  Excavación para instalación de CAZ de residuos contaminantes. Portal Santa Fe (hastial izquierdo).</t>
  </si>
  <si>
    <t>PK5+240 - UF3.1D -  Construcción cárcamo media tensión. Portal Santa Fe (hastial derecho).</t>
  </si>
  <si>
    <t xml:space="preserve"> PK5+240 - UF3.1D -  Construcción cárcamo media tensión. Portal Santa Fe (hastial derecho).</t>
  </si>
  <si>
    <t xml:space="preserve"> PK5+380 - PK5+410 - UF3.1D - Instalación concreto 25 Mpa en contra bóveda (hastial izquierdo). Portal Santa Fe.</t>
  </si>
  <si>
    <t>PK5+380 - PK5+410 - UF3.1D - Instalación concreto 25 Mpa en contra bóveda (hastial izquierdo). Portal Santa Fe.</t>
  </si>
  <si>
    <t>En la UF 1: El concesionario en este periodo ejecuto las siguientes actividades: En recorrido de inspección de interventoría, se  evidenció que el concesionario, en el  PK1+831 a PK2+060 ACT 04 UF1, instalación de postes de fibra de vidrio de 9 m y el traslado de luminarias, en postes para alumbrado publico, puentes existentes.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</si>
  <si>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r>
      <rPr>
        <b/>
        <sz val="11"/>
        <rFont val="Calibri"/>
        <family val="2"/>
        <scheme val="minor"/>
      </rPr>
      <t xml:space="preserve">PK1+831 a PK2+060 ACT 04 UF1.  </t>
    </r>
    <r>
      <rPr>
        <sz val="11"/>
        <rFont val="Calibri"/>
        <family val="2"/>
        <scheme val="minor"/>
      </rPr>
      <t>Traslado de luminarias, en postes de fibra de vidrio para alumbrado publico, puentes existentes.</t>
    </r>
  </si>
  <si>
    <r>
      <t xml:space="preserve">PK1+831 a PK2+060 ACT 04 UF1.  </t>
    </r>
    <r>
      <rPr>
        <sz val="10"/>
        <color theme="1"/>
        <rFont val="Calibri"/>
        <family val="2"/>
        <scheme val="minor"/>
      </rPr>
      <t>Instalación de postes de 9 m, fibra de vidrio para alumbrado publico, puentes existentes.</t>
    </r>
  </si>
  <si>
    <r>
      <rPr>
        <b/>
        <sz val="10"/>
        <rFont val="Calibri"/>
        <family val="2"/>
        <scheme val="minor"/>
      </rPr>
      <t xml:space="preserve">PK1+831 a PK2+060 ACT 04 UF1.  </t>
    </r>
    <r>
      <rPr>
        <sz val="10"/>
        <rFont val="Calibri"/>
        <family val="2"/>
        <scheme val="minor"/>
      </rPr>
      <t xml:space="preserve">Traslado de luminarias, en postes de fibra de vidrio para alumbrado publico, puentes existentes. </t>
    </r>
  </si>
  <si>
    <r>
      <t xml:space="preserve">PK1+831 a PK2+060 ACT 04 UF1.  </t>
    </r>
    <r>
      <rPr>
        <sz val="10"/>
        <color theme="1"/>
        <rFont val="Calibri"/>
        <family val="2"/>
        <scheme val="minor"/>
      </rPr>
      <t xml:space="preserve">Instalación de postes de 9 m, fibra de vidrio para alumbrado publico, puentes existentes. </t>
    </r>
  </si>
  <si>
    <r>
      <t xml:space="preserve">PK1+831 a PK2+060 ACT 04 UF1.  </t>
    </r>
    <r>
      <rPr>
        <sz val="10"/>
        <rFont val="Calibri"/>
        <family val="2"/>
        <scheme val="minor"/>
      </rPr>
      <t>Instalación de postes de 9 m, fibra de vidrio para alumbrado publico, puentes existentes.</t>
    </r>
  </si>
  <si>
    <r>
      <rPr>
        <b/>
        <sz val="10"/>
        <color theme="1"/>
        <rFont val="Calibri"/>
        <family val="2"/>
        <scheme val="minor"/>
      </rPr>
      <t xml:space="preserve">PK0+000 A PK17+800 ACT 0 a 31 - UF1. </t>
    </r>
    <r>
      <rPr>
        <sz val="10"/>
        <color theme="1"/>
        <rFont val="Calibri"/>
        <family val="2"/>
        <scheme val="minor"/>
      </rPr>
      <t>No se evidencia actividades de traslado de redes.</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</si>
  <si>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Se construye muro de protección en concreto reforzado para la Pila 1, costado derecho contra vía existente. L=9,5 m  H=3,0 m.  En la Pila 2  L= 8,0 m  H= 3,0 m.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
VANO 1: Instalación de Vigas prefabricadas sobre apoyos de neopreno, construcción de diafragma, instalación de pre-losas, acero de refuerzo de la losa y se funde.</t>
    </r>
    <r>
      <rPr>
        <u/>
        <sz val="11"/>
        <rFont val="Arial"/>
        <family val="2"/>
      </rPr>
      <t xml:space="preserve">
</t>
    </r>
    <r>
      <rPr>
        <sz val="11"/>
        <color rgb="FFFF0000"/>
        <rFont val="Arial"/>
        <family val="2"/>
      </rPr>
      <t>VANO 2: Instalación de Vigas prefabricadas sobre apoyos de neopreno, construcción de diafragma, instalación de pre-losas, acero de refuerzo de la losa .</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</si>
  <si>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t>
    </r>
    <r>
      <rPr>
        <sz val="11"/>
        <color rgb="FFFF0000"/>
        <rFont val="Arial"/>
        <family val="2"/>
      </rPr>
      <t>Se realiza excavación mecánica para construcción Estribo 1' y losa complementaria. Se nstala solado, acero de refuerzo Viga Cabezal y muro espaldar y se funde con la aleta izquierda. Instalación acero de refuerzo losa complementaria entre Estribo 1 y estribo 1' y se funde.</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,7, 8 y 9.  Se instalan y se tensionan cables. Dezplazamiento carro de avance Dovela N°10, instalación acero de refuerzo y ductos.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</si>
  <si>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Para la calzada derecha se realiza excavación y demolición de muro existente para la construcción del Estribo. Se instala solado, acero de refuerzo y encofrado Viga Cabezal, pedestales y topes sísmicos. Se funde Viga Cabezal.</t>
    </r>
    <r>
      <rPr>
        <sz val="11"/>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t>
    </r>
    <r>
      <rPr>
        <sz val="11"/>
        <rFont val="Arial"/>
        <family val="2"/>
      </rPr>
      <t xml:space="preserve"> Instalación acero de refuerzo y encofrado New Jersey  calzada derecha ambos costados; se funden módulos.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</si>
  <si>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h=18,5m;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Se instala solado y acero de refuerzo y encofrado Viga Cabezal y se funde con los topes sísmicos, pedestales y aleta izquierda.</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 Instalación acero de refuerzo Caisson 3 y 4 y se funden núcleos.</t>
    </r>
    <r>
      <rPr>
        <sz val="11"/>
        <color rgb="FFFF0000"/>
        <rFont val="Arial"/>
        <family val="2"/>
      </rPr>
      <t xml:space="preserve"> Se realiza elevación de colunnas a nivel de Viga Cabezal. Se instalan andamios de carga y plataforma, instalación acero de refuerzo Viga Cabezal.</t>
    </r>
    <r>
      <rPr>
        <sz val="11"/>
        <rFont val="Arial"/>
        <family val="2"/>
      </rPr>
      <t xml:space="preserve">
PILA 2: Instalación acero de refuerzo núcleos Caisson 5 y 6 y se funden. Instalación acero de refuerzo y encofrado elevación Columnas a nivel de Viga cabezal y se funden. Instalación andamios de carca y plataforma para Viga Cabezal.</t>
    </r>
    <r>
      <rPr>
        <sz val="11"/>
        <color rgb="FFFF0000"/>
        <rFont val="Arial"/>
        <family val="2"/>
      </rPr>
      <t xml:space="preserve"> Instalación acero de refuerzo y encofrado Viga cabezal y se funde con los pedestales.
</t>
    </r>
    <r>
      <rPr>
        <sz val="11"/>
        <rFont val="Arial"/>
        <family val="2"/>
      </rPr>
      <t>PILA 3: Instalación acero de refuerzo núcleo del Caisson 7 y 8 y se funden. Adecuación área para Viga Cabezal. Se funde solado. Instalación acero de refuerzo Viga Cabezal y se funde con topes sísmicos y pedestales.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</si>
  <si>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11,5m
ESTRIBO 2: Caisson 7 h=6,1m  Caisson 8 h= 9,1m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Instalación acero de refuerzo y encofrado aleta izquierda y se funde.</t>
    </r>
    <r>
      <rPr>
        <sz val="11"/>
        <color rgb="FFFF0000"/>
        <rFont val="Arial"/>
        <family val="2"/>
      </rPr>
      <t xml:space="preserv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t>
    </r>
    <r>
      <rPr>
        <sz val="11"/>
        <color rgb="FFFF0000"/>
        <rFont val="Arial"/>
        <family val="2"/>
      </rPr>
      <t xml:space="preserve"> Instalación andamios de carga y plataforma para Viga Cabezal. Instalación acero de refuerzo y encofrado Viga Cabezal, pedestales y topes sísmicos.Se funde Viga cabezal.
</t>
    </r>
    <r>
      <rPr>
        <sz val="11"/>
        <rFont val="Arial"/>
        <family val="2"/>
      </rPr>
      <t xml:space="preserve">PILA 2: </t>
    </r>
    <r>
      <rPr>
        <sz val="11"/>
        <color rgb="FFFF0000"/>
        <rFont val="Arial"/>
        <family val="2"/>
      </rPr>
      <t xml:space="preserve">Instalación acero de refuerzo núcleo del Caisson 5 y se funde.
</t>
    </r>
    <r>
      <rPr>
        <sz val="11"/>
        <rFont val="Arial"/>
        <family val="2"/>
      </rPr>
      <t>ESTRIBO 2</t>
    </r>
    <r>
      <rPr>
        <sz val="11"/>
        <color rgb="FFFF0000"/>
        <rFont val="Arial"/>
        <family val="2"/>
      </rPr>
      <t>: Excavación mecánica área construcción Estribo.</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</si>
  <si>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h=12,6m  Caisson2 h=20m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Excavación mecánica adecuación área construcción de Estribo. Se esta rralizando excavación de Caissons.
</t>
    </r>
    <r>
      <rPr>
        <sz val="11"/>
        <rFont val="Arial"/>
        <family val="2"/>
      </rPr>
      <t xml:space="preserve">PILA 1: </t>
    </r>
    <r>
      <rPr>
        <sz val="11"/>
        <color rgb="FFFF0000"/>
        <rFont val="Arial"/>
        <family val="2"/>
      </rPr>
      <t>Instalación acero de refuerzo núcleos Caisson 3 y 4 y se funden. Instalación acero de refuerzo elevación columna a nivel de Viga Cabezal.</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</si>
  <si>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rFont val="Arial"/>
        <family val="2"/>
      </rPr>
      <t xml:space="preserve">SUPERESTRUCTURA </t>
    </r>
    <r>
      <rPr>
        <sz val="11"/>
        <color rgb="FFFF0000"/>
        <rFont val="Arial"/>
        <family val="2"/>
      </rPr>
      <t xml:space="preserve">
</t>
    </r>
    <r>
      <rPr>
        <sz val="11"/>
        <rFont val="Arial"/>
        <family val="2"/>
      </rPr>
      <t>Instalación de mortero de nivelación con Sika Grout sobre pedestales. Montaje del Equipo lanza-vigas en el Estribo 2.</t>
    </r>
    <r>
      <rPr>
        <sz val="11"/>
        <color rgb="FFFF0000"/>
        <rFont val="Arial"/>
        <family val="2"/>
      </rPr>
      <t xml:space="preserve">
VANOS: 9, 8, 7, 6, 5, 4, 3, 2 y 1: Instalación de Vigas prefabricadas sobre apoyos de neopreno, instalación de construcción de Diafragmas e instalación acero de refuerzo de las losas y se funden.  Instalación plataforma y acero de refuerzo para voladizos vanos 9, 8, 7, 6, 5, 4, 3, 2 y 1 costado izquierdo y derecho y se funden. Instalación acero de refuerzo y encofrado para New Jersey por ambos costados. Se funden modulos costado izquierdo de los vanos 9 al 2.</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</si>
  <si>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h=12,1m, Caisson 2 h=13,1m, PILA 1: Caisson 3 h=9,6m, Caisson 4 h=13,5m</t>
    </r>
    <r>
      <rPr>
        <sz val="11"/>
        <color theme="1"/>
        <rFont val="Arial"/>
        <family val="2"/>
      </rPr>
      <t>, PILA 2: Caisson 5 h=15,2m, Caisson 6 h=18,2m ESTRIBO 2:  Caisson 7 h=11,05m, Caisson 8 h=11m  .  El avance en la excavación y fundida de anillos es del 102,0%</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</si>
  <si>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t>
    </r>
    <r>
      <rPr>
        <sz val="11"/>
        <color rgb="FFFF0000"/>
        <rFont val="Arial"/>
        <family val="2"/>
      </rPr>
      <t>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y se funden. Para el  módulo 2 se instala acero de refuerzo, encofrado zapata y vástago muro y se funden</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</si>
  <si>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t>
    </r>
    <r>
      <rPr>
        <sz val="11"/>
        <rFont val="Arial"/>
        <family val="2"/>
      </rPr>
      <t>VANOS 1,  2 y 3: Instalación de Vigas prefabricadas sobre apoyos de neopreno, construcción de Diafragmas, instalación de pre-losas, acero de refuerzo de las losas  y se funden</t>
    </r>
    <r>
      <rPr>
        <sz val="11"/>
        <color rgb="FFFF0000"/>
        <rFont val="Arial"/>
        <family val="2"/>
      </rPr>
      <t xml:space="preserve">. Se instala acero de refuerzo y encofrado New Jersey por ambos costados y se funden en vanos 1 y 2. Se realizan acabados.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</si>
  <si>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t>
    </r>
    <r>
      <rPr>
        <sz val="11"/>
        <rFont val="Arial"/>
        <family val="2"/>
      </rPr>
      <t>Vanos 1 , 2, 3 y 4 : Instalación de Vigas prefabricadas sobre apoyos de neopreno, construcción de diafragmas, instalación de pre-losas, acero de refuerzo de las losas y se funden. En el vano 5 instalación de vigas prefabricadas sobre apoyos de neopreno. Instalación plataforma y acero de refuerzo voladizos vano 1 y 4 costado izquierdo y se funden</t>
    </r>
    <r>
      <rPr>
        <sz val="11"/>
        <color rgb="FFFF0000"/>
        <rFont val="Arial"/>
        <family val="2"/>
      </rPr>
      <t>. En los  vanos 1, 2, 3 y 4 se instala plataforma y acero de refuerzo para voladizos costado izquierdo y derecho y se funden.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</si>
  <si>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t>
    </r>
    <r>
      <rPr>
        <sz val="11"/>
        <color rgb="FFFF0000"/>
        <rFont val="Arial"/>
        <family val="2"/>
      </rPr>
      <t>Se instalan y se tensionan de cables de continuidad Dovelas 9, 10 y 11 voladizo 1. 
VOLADIZO 2:</t>
    </r>
    <r>
      <rPr>
        <sz val="11"/>
        <rFont val="Arial"/>
        <family val="2"/>
      </rPr>
      <t xml:space="preserve"> Se instala el carro de avance Dovelas  N°2., 3, 4, 5, 6, 7, 8 , 9 , 10 , 11 , 12, 13, 14, 15, 16,  17 y 18, se instala acero de refuerzo, ductos y se funden.</t>
    </r>
    <r>
      <rPr>
        <sz val="11"/>
        <color rgb="FFFF0000"/>
        <rFont val="Arial"/>
        <family val="2"/>
      </rPr>
      <t xml:space="preserve"> Se instalan cables y se tensionan. Se instalan y se tensionan cables de continuidad Dovelas 7, 8, 9, 10, 11, 12, 13 y 16.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t>
    </r>
    <r>
      <rPr>
        <sz val="11"/>
        <color rgb="FFFF0000"/>
        <rFont val="Arial"/>
        <family val="2"/>
      </rPr>
      <t xml:space="preserve"> Se instalan y se tensionan cables de continuidad Dovelas 10, 11,14 y 17 voladizo 4.
VOLADIZO 3:</t>
    </r>
    <r>
      <rPr>
        <sz val="11"/>
        <rFont val="Arial"/>
        <family val="2"/>
      </rPr>
      <t xml:space="preserve"> Se realiza el montaje del carro de avance, se instala acero de refuerzo, ductos y se funden las Dovelas 2, 3, 4, 5,  6, 7,  8, 9, 10, 11, 12, 13, 14, 15, 16, 17 y 18;  se instalan cables y se tensionan para estas Dovelas</t>
    </r>
    <r>
      <rPr>
        <sz val="11"/>
        <color rgb="FFFF0000"/>
        <rFont val="Arial"/>
        <family val="2"/>
      </rPr>
      <t xml:space="preserve">.  Se instalan y se tensionan cables de continuidad en Dovelas 7, 8, 9, 10, 11, 12,13 y 16.
</t>
    </r>
    <r>
      <rPr>
        <sz val="11"/>
        <rFont val="Arial"/>
        <family val="2"/>
      </rPr>
      <t>Desplazamiento carro de avance y nivelavión para la Dovela de cierre entre voladizos 2 y 3. Se instala acero de refuerzo y se funde</t>
    </r>
    <r>
      <rPr>
        <sz val="11"/>
        <color rgb="FFFF0000"/>
        <rFont val="Arial"/>
        <family val="2"/>
      </rPr>
      <t>. Se funden dados de protección de los elementos de tensionamiento. Se realizan acabados en muros internos y externos de Dovelas del Puente por ambos costados.</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</si>
  <si>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sz val="11"/>
        <color theme="1"/>
        <rFont val="Arial"/>
        <family val="2"/>
      </rPr>
      <t>.</t>
    </r>
    <r>
      <rPr>
        <u/>
        <sz val="11"/>
        <color theme="1"/>
        <rFont val="Arial"/>
        <family val="2"/>
      </rPr>
      <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</si>
  <si>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SUPERESTRUCTURA
</t>
    </r>
    <r>
      <rPr>
        <sz val="11"/>
        <color rgb="FFFF0000"/>
        <rFont val="Arial"/>
        <family val="2"/>
      </rPr>
      <t>Instalación de mortero de nivelación con Sika-Grout sobre pedestales. Montaje del Rquipo lanza-vigas en el Estribo 2.
VANOS 5 y 6: Instalación de Vigas pre-fabricadas sobre apoyos de neopreno, construcción de Diafragamas, instalación de pre-losas, acero de refuerzo de las losas y se funden.</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</si>
  <si>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pernos 1", parales IPE-220 y tubería metálica D=4", baranda metálica por ambos costados. Instalación de pintura anticorrociva y pintura amarilla de poliuretano. Construcción de apoyos para postes de luminarias costado izquierdo. Instalación acero de refuerzo New Jersey costado izquierdo salida Puente lado Santafé de Antioquia.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</si>
  <si>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Instalación de platinas y desviadores reforzamiento externo de vigas 17 y 20. Se tensionan cables.</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</si>
  <si>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 Instalación  de platinas 5/8", pernos 1", parales IPE-220  y tubería metálica D=4", baranda metálica costado izquierdo y derecho. Se realiza ensayo de tintas penetrantes para soldadura. Se aplica pintura anticorrociva y pintura de poliuretano amarilla. Instalación de platinas y desviadores para reforzamiento externo de Viga 4.</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</si>
  <si>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Demolición de tablero sobre Vigas.
En el Vano 2,  se instala plataforma para voladizos por ambos costados, instalación de metal-deck, acero de refuerzo de la losa y se funde</t>
    </r>
    <r>
      <rPr>
        <sz val="11"/>
        <color rgb="FFFF0000"/>
        <rFont val="Arial"/>
        <family val="2"/>
      </rPr>
      <t>. Excavación mecánica para ampliación Estribo 1 costado izquierdo. Instalación acero de refuerzo zapata y vátago del Estribo y se funde con pedestales y topes sísmicos. Instalación junta de dilatación Sika Waterbar. Perforaciones para anclajes platinas y desviadores reforzamiento de vigas 1, 5 y 8. Se instalan cables y se tensionan en Vigas 5 y 8.</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</si>
  <si>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 2. y 1 Demolición de losa sobre vigas. Realce de Vigas. Instalación de plataforma para voladizos, metal-deck y acero de refuerzo de losa vano 6. Anclaje de platinas y desviadores reforzamiento externo de vigas 12, 16 y 20.</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</si>
  <si>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 Se realiza la demolición del tablero sobre las Vigas existentes. Se realzan las Vigas. Se instala plataforma para voladizos, Metal-Deck y acero de refuerzo losas Vanos 1, 2, 3 y 4 y se funden.</t>
    </r>
  </si>
  <si>
    <r>
      <rPr>
        <b/>
        <sz val="11"/>
        <color theme="1"/>
        <rFont val="Arial"/>
        <family val="2"/>
      </rPr>
      <t xml:space="preserve">AMPLIACIÓN PUENTE N°22 QUEBRADA LA MUÑÓS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retira tablero y New Jersey en vanos 2, 3, 4, 5 y 6. Demolición de tablero sobre Vigas Vano 6.</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</si>
  <si>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anticorrosivo y pintura. Se termina esta actividad.</t>
    </r>
  </si>
  <si>
    <t>Puente PK 4+500 UF 1. PILA 1. Construcción de diafragma vano 2</t>
  </si>
  <si>
    <t>Puente PK 4+500 UF 1.  Instalación de prelosas tipo B, vano 2.</t>
  </si>
  <si>
    <t>Puente PK 6+240 UF 1- Nivelación de carro de avance para dovelas N°10 voladizos 1 y 2.</t>
  </si>
  <si>
    <t>Puente PK 6+240 UF 1- Losa complementaria entre Estribos 1  y 1' fundida.</t>
  </si>
  <si>
    <t>Puente PK 8+800 UF 1- ESTRIBO 2. Se funde viga cabezal, instalación acero de refuerzo y encofrado alzado 1 muro espaldar- calzada derecha.</t>
  </si>
  <si>
    <t>Puente PK 8+800 UF 1-  ESTRIBO 2. Instalación acero de refuerzo y encofrado alzado 1 muro espaldar- calzada derecha.</t>
  </si>
  <si>
    <t>Puente PK 9+400 UF 1- PILA 1.Instalación acero de refuerzo  Viga Cabezal.</t>
  </si>
  <si>
    <t>Puente PK 9+400 UF 1-   ESTRIBO 1. Encofrado alzado 1 muro espaldar (ménsula intermedia).</t>
  </si>
  <si>
    <t>Puente PK 9+500 UF 1-   PILA 2. En excavación caisson 6, adecuación de area caisson 5.</t>
  </si>
  <si>
    <t>Puente PK 9+500 UF 1-  ESTRIBO 2. En excavación caisson 7 y 8.</t>
  </si>
  <si>
    <t>Puente PK 9+800 UF 1-  ESTRIBO 1. Instalación acero de refuerzo caisson 2.</t>
  </si>
  <si>
    <t>Puente PK 9+800 UF 1-   ESTRIBO 2. Instalaciíon acero de refuerzo y encofrado alzado 2 muro espaldar.</t>
  </si>
  <si>
    <t>Puente PK 9+900 UF 1- ESTRIBO 1. Terminado.</t>
  </si>
  <si>
    <t>Puente PK 9+900 UF 1-   ESTRIBO 2. Encofrado alzado 2 muro espaldar  (ménsula superior).</t>
  </si>
  <si>
    <t>Puente PK 10+440 UF 1-  Instalación de Vigas prefabricadas sobre apoyos de neopreno e instalación de pre-losas Vano 6.</t>
  </si>
  <si>
    <t>Puente PK 10+4400 UF 1-  Instalación de concreto 35Mpa- Vano 5.</t>
  </si>
  <si>
    <t>Puente PK 11+110 UF 1.   Se funden módulos  barrera New Jersey, Vano 1.</t>
  </si>
  <si>
    <t>Puente PK 11+110 UF 1-  Acabados en barrera New Jersey desde PK mayores hacia menores, costado derecho.</t>
  </si>
  <si>
    <t>Puente PK 19+900 UF2.1.  ESTRIBO 1. Adecuación de area para instalación de acero de refuerzo en caisson 1 y 2.</t>
  </si>
  <si>
    <t>Puente PK 19+900 UF2.1.  PILA 1. En excavación caissons 3 y 4.</t>
  </si>
  <si>
    <t>Puente PK 20+380 UF2.1. -  ESTRIBO 1. Acabados en módulos 1, 2 y 3 muro 105.</t>
  </si>
  <si>
    <t>Puente PK 20+380 UF2.1. PILA 1. Escarificación superficie de contacto para mesetas de nivelación sobre pedestales.</t>
  </si>
  <si>
    <t>Puente PK21+700 UF2.1.   Se funde voladizo costado izquierdo vano 2 y 3.</t>
  </si>
  <si>
    <t>Puente PK21+700 UF2.1.   Retiro de plataforma voladizos costado izquierdo, vano 1.</t>
  </si>
  <si>
    <t>Puente PK 33+100 UF 2.1 - TRAMO 1 VOLADIZOS. Acabados muros laterales de Dovelas.</t>
  </si>
  <si>
    <t>Puente PK 33+100 UF 2.1 - TRAMO 1 VOLADIZOS-  Retensado de cables de continuidad, voladizo 3.</t>
  </si>
  <si>
    <t>Ampliación Puente N°5 PK3+183 UF1 Quebrada La Causala.   Se funde barrera New Jersey, costado izquierdo- salida del puente lado santafé de Antioquia</t>
  </si>
  <si>
    <t>Ampliación Puente N°5 PK3+183 UF1 Quebrada La Causala. Se funde ménsula para barrera New Jersey costado derecho, acceso al puente.</t>
  </si>
  <si>
    <t>Ampliación Puente N°11 PK8+790 UF1 Quebrada La Roncha.  Perforaciones para anclajes en vigas 5 y 8, reforzamiento externo Vigas</t>
  </si>
  <si>
    <t>Ampliación Puente N°9 PK7+960 UF1  San Gregorio.  Tensionamiento de cables reforzamiento exrterno viga 20.</t>
  </si>
  <si>
    <t>Ampliación Puente N°9 PK7+960 UF1  San Gregorio. Tensionamiento externo de cables reforzamiento externo  viga 17.</t>
  </si>
  <si>
    <t>Ampliación Puente N°2 PK2+100 UF1  La Volcana. Instalación de pintura poliuretano amailla en baranda metálica.</t>
  </si>
  <si>
    <t>Ampliación Puente N°2 PK2+100 UF1  La Volcana.   Instalación de pintura poliuretano amailla en baranda metálica.</t>
  </si>
  <si>
    <t>Ampliación Puente N°25 PK19+420 UF2.1  El Sable. ESTRIBO 1.  Ampliación de Estribo, encofrado realce muro espaldar.</t>
  </si>
  <si>
    <t>Ampliación Puente N°25 PK19+420 UF2.1  El Sable.  Tensionamiento externo de cables reforzamiento viga 8, vano 2.</t>
  </si>
  <si>
    <t>Ampliación Puente N°6 PK5+538 UF2.1  La Potrera.    Instalación acero de refuerzo losa, vano 6.</t>
  </si>
  <si>
    <t xml:space="preserve">Ampliación Puente N°6 PK5+538 UF2.1  La Potrera.  Instalación acero de refuerzo losa, vano 6. </t>
  </si>
  <si>
    <t>Ampliación Puente N°21 PK16+130 UF2.1  Quebrada La Guaracú I.  Se funde losa vano 3.</t>
  </si>
  <si>
    <t>Ampliación Puente N°21 PK16+130 UF2.1  Quebrada La Guaracú I. Se funde losa vano 3.</t>
  </si>
  <si>
    <t>Ampliación Puente N°22 PK19+450 UF2.1  Quebrada La Muñóz I. Corte e izaje de losa y New Jersey, vano 1.</t>
  </si>
  <si>
    <t>Ampliación Puente N°21 PK16+130 UF2.1  Quebrada La Muñóz I. Demolición de tablero sobre vigas, vano 6.</t>
  </si>
  <si>
    <t>Liberación de cantidades de obra ejecutada Redes Eléctricas, traslado de red, circuito 44 KV en, cable ACSR 1/0. Actuación 42. Retiro de Red existente e instalación de cable, herrajes y retenidas de la nueva red trasladada. PK23+580 al PK24+280.
Traslado Redes Energía: Se instalan dos postes en concreto 14m 1050kgf, vestida de postes, instalación de retenidas, instalación de cable 266.8. Sector el Guajiro. Actuación 46.</t>
  </si>
  <si>
    <t>El concesionario en esta semana no realizó ninguna actividad en Redes Húmedas.</t>
  </si>
  <si>
    <r>
      <rPr>
        <b/>
        <sz val="10"/>
        <rFont val="Calibri"/>
        <family val="2"/>
        <scheme val="minor"/>
      </rPr>
      <t>PK 23+750 CD 2.1-ACT 42.</t>
    </r>
    <r>
      <rPr>
        <sz val="10"/>
        <rFont val="Calibri"/>
        <family val="2"/>
        <scheme val="minor"/>
      </rPr>
      <t xml:space="preserve"> Traslado de red 44Kv cable ACSR 2/0 , instalación de cable, herrajes y retenidas.</t>
    </r>
  </si>
  <si>
    <r>
      <rPr>
        <b/>
        <sz val="10"/>
        <color theme="1"/>
        <rFont val="Calibri"/>
        <family val="2"/>
        <scheme val="minor"/>
      </rPr>
      <t xml:space="preserve">PK 24+000 CD 2.1-ACT 42. </t>
    </r>
    <r>
      <rPr>
        <sz val="10"/>
        <color theme="1"/>
        <rFont val="Calibri"/>
        <family val="2"/>
        <scheme val="minor"/>
      </rPr>
      <t xml:space="preserve"> Traslado de red 44Kv cable ACSR 2/0 , instalación de cable, herrajes y retenidas.</t>
    </r>
  </si>
  <si>
    <r>
      <rPr>
        <b/>
        <sz val="10"/>
        <rFont val="Calibri"/>
        <family val="2"/>
        <scheme val="minor"/>
      </rPr>
      <t>PK 28+500 CD 2.1-ACT 46</t>
    </r>
    <r>
      <rPr>
        <sz val="10"/>
        <rFont val="Calibri"/>
        <family val="2"/>
        <scheme val="minor"/>
      </rPr>
      <t>. Instalación de cable 266.8 traslado Redes de Energía.</t>
    </r>
  </si>
  <si>
    <r>
      <rPr>
        <b/>
        <sz val="10"/>
        <color theme="1"/>
        <rFont val="Calibri"/>
        <family val="2"/>
        <scheme val="minor"/>
      </rPr>
      <t>PK 28+500 CD 2.1-ACT 46.</t>
    </r>
    <r>
      <rPr>
        <sz val="10"/>
        <color theme="1"/>
        <rFont val="Calibri"/>
        <family val="2"/>
        <scheme val="minor"/>
      </rPr>
      <t xml:space="preserve"> Instalación de retenidas  traslado Redes de Energía.</t>
    </r>
  </si>
  <si>
    <t xml:space="preserve">Seguimiento oficina movil 1 de atención al usuario </t>
  </si>
  <si>
    <t>Acompañamiento a capacitación del personal vinculado al proyecto UF 1 y 2.2</t>
  </si>
  <si>
    <t>Visita de identificación a los predios benficiarios del proyecto de construcción de posos septicos, correspondientes al plan de inversión del 1%</t>
  </si>
  <si>
    <t>Reunión extraordinaria con la comunidad de Llanos de San Juan,  sobre gestión del riesgo.</t>
  </si>
  <si>
    <t xml:space="preserve">Programa 5. Apoyo a la capacidad de gestión institucional </t>
  </si>
  <si>
    <t>Recorrido de actualización y verificación de las ocupaciones irregulares en la vía, notificación ley 1228, y reunión con autoridades municipales para establecer acciones de recuperación del espacio.</t>
  </si>
  <si>
    <t>Mesa de trabajo con la secretaria de desarrollo de medio ambiente e ICA, de Santa fe de Antioquia, para determinar acciones en pro de la prevención del atropellamiento de semovientes en la vía.</t>
  </si>
  <si>
    <t>Lugar: Santa fe de Antioquia, seguimiento oficina móvil 1 de atención al usuario.</t>
  </si>
  <si>
    <t>Lugar:CCO Giraldo, Capacitación personal vinculado al proyecto.</t>
  </si>
  <si>
    <t>Lugar: UF1, Capacitación personal del proyecto PK 13+000</t>
  </si>
  <si>
    <t>Lugar: UF 1 Y 2.1 , Visita de identificación a los beneficiarios del proyecto de posos sépticos, plan de inversión del 1%</t>
  </si>
  <si>
    <t>Lugar: Vereda Llanos de San Juan, reunión extraordinaria sobre gestión del riesgo.</t>
  </si>
  <si>
    <t>Lugar: Municipio de Giraldo, Notificación ley 1228, radicación de correspondencia sobre espacio publico, reunión para toma de decisiones con las autoridades municipales para recuperar el espacio publico.</t>
  </si>
  <si>
    <t>Lugar: Santa fe de Antioquia, reunión con la secretaria de medio ambiente e ICA, para realizar mesa de trabajo en pro de la prevención de atropellamiento de semovientes en la vía.</t>
  </si>
  <si>
    <t>del 17-03-21 al 23-03-21</t>
  </si>
  <si>
    <t>Acompañamiento visita Corantioquia, evaluación permiso de aprovechamiento forestal en el predio el Totumo, y revisión de siembra en el predio "Humedal la Bramadora" correspondientes a permisos de aprovechamiento forestal asociados al PAGA de operación y mantenimiento.</t>
  </si>
  <si>
    <t>CORANTIOQUIA, DEVIMAR, ÉPSILON 4G.</t>
  </si>
  <si>
    <t>Acompañamiento reunión virtual de seguimiento y control realizada por la ANLA al expediente LAV0066-00-2016, otorgado para la Construcción de la UF1y3</t>
  </si>
  <si>
    <t>ANLA, DEVIMAR, ÉPSILON 4G</t>
  </si>
  <si>
    <t>Acompañamiento actividades  monitoreo de calidad de aire realizado por el laboratorio certificado MCS.</t>
  </si>
  <si>
    <t>Acompañamiento monitoreo calidad de agua y ruido realizados por el laboratorio certificado MCS.</t>
  </si>
  <si>
    <t>Elaboración informe semanal 284 y diligenciamiento Formato R-CEC-22 "Registro fotográfico"</t>
  </si>
  <si>
    <t>Seguimiento Fichas: 
UF1y 3: PMF-14, PMF 05, PMF 09, PMF-16, PMF 13, PMF-06,PMB 02, PMB 08, PMB 07, PBSE-4.1-11.
Operación y mantenimiento: PAC-2.3-06, PGH-3.1-09, PBSE-4.2-12, PAC-2.4-07, PBSE-4.3-13.
Mejoramiento: PAC-2.4-07, PAC-2.1-04, PMIT-5.3-17.</t>
  </si>
  <si>
    <r>
      <t xml:space="preserve">1. ÁREA AMBIENTAL:
CONCLUSIONES:
</t>
    </r>
    <r>
      <rPr>
        <sz val="11"/>
        <color theme="1"/>
        <rFont val="Arial"/>
        <family val="2"/>
      </rPr>
      <t xml:space="preserve">
Continua pendiente que el MADS realice el traslado del total de los expedientes de las autorizaciones de veda nacional otorgadas al proyecto autopistas al Mar 1.</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 xml:space="preserve">Las actividasdes resaltadas en rojo, son las que se realizaron esta semana en los puentes que están activos.
</t>
    </r>
    <r>
      <rPr>
        <b/>
        <sz val="11"/>
        <color theme="1"/>
        <rFont val="Arial"/>
        <family val="2"/>
      </rPr>
      <t>3. ÁREA SOCIAL:</t>
    </r>
    <r>
      <rPr>
        <sz val="11"/>
        <color theme="1"/>
        <rFont val="Arial"/>
        <family val="2"/>
      </rPr>
      <t xml:space="preserve">
Dando cumplimiento al compromiso adquirido el pasado 5 de febrero de 2021, con la mesa de concertación de San Sebastián de Palmitas, se atendió visita de la agencia nacional de seguridad vial, en compañía de representantes de la JAL de San Sebastián de palmitas.</t>
    </r>
  </si>
  <si>
    <r>
      <t>1. Mejoramiento  UF 3-Vereda la Palma
PAC-2.4-07  Manejo y disposición final de sobrantes:</t>
    </r>
    <r>
      <rPr>
        <sz val="11"/>
        <color theme="1"/>
        <rFont val="Calibri"/>
        <family val="2"/>
        <scheme val="minor"/>
      </rPr>
      <t xml:space="preserve"> Sitio de almacenamiento de fresado resultante de la rehabilitación de la UF3, por las condiciones del material no se generan emisiones, ni arrastre del mismo.</t>
    </r>
  </si>
  <si>
    <r>
      <t xml:space="preserve">2. Operación y mantenimiento UF 1-PK 4+400
PAC-2.3-06 Señalización de frentes de obra y sitios temporales: </t>
    </r>
    <r>
      <rPr>
        <sz val="11"/>
        <color theme="1"/>
        <rFont val="Calibri"/>
        <family val="2"/>
        <scheme val="minor"/>
      </rPr>
      <t>El concesionario realizó la recolección de malla, en los sitios en los cuales ya no se requiere.</t>
    </r>
  </si>
  <si>
    <r>
      <t xml:space="preserve">3. Operación y mantenimiento-Quebrada la Frisola
PGH-3.1-09 Manejo de aguas superficiales: </t>
    </r>
    <r>
      <rPr>
        <sz val="11"/>
        <color theme="1"/>
        <rFont val="Calibri"/>
        <family val="2"/>
        <scheme val="minor"/>
      </rPr>
      <t>El concesionario realizó el cambio de polisombra la cual se utiliza como filtro para evitar la caída de material generado por arrastre, a la quebrada la frisola</t>
    </r>
    <r>
      <rPr>
        <b/>
        <sz val="11"/>
        <color theme="1"/>
        <rFont val="Calibri"/>
        <family val="2"/>
        <scheme val="minor"/>
      </rPr>
      <t>.</t>
    </r>
  </si>
  <si>
    <r>
      <t xml:space="preserve">4. </t>
    </r>
    <r>
      <rPr>
        <b/>
        <sz val="11"/>
        <color theme="1"/>
        <rFont val="Calibri"/>
        <family val="2"/>
        <scheme val="minor"/>
      </rPr>
      <t>Construcción UF3-Hastiales derecho e izquierdo
PMF-14 Conducción de aguas de infiltración:</t>
    </r>
    <r>
      <rPr>
        <sz val="11"/>
        <color theme="1"/>
        <rFont val="Calibri"/>
        <family val="2"/>
        <scheme val="minor"/>
      </rPr>
      <t xml:space="preserve"> El Concesionario avanza en la instalación de tubería, para el manejo adecuado de aguas de infiltración, la tubería se dispone sobre geomembrana y se fija con concreto en los constados.</t>
    </r>
  </si>
  <si>
    <r>
      <t xml:space="preserve">5. Construcción UF 3-Túnel en construcción:
PMF 05 Manejo de materiales: </t>
    </r>
    <r>
      <rPr>
        <sz val="11"/>
        <color theme="1"/>
        <rFont val="Calibri"/>
        <family val="2"/>
        <scheme val="minor"/>
      </rPr>
      <t>El concesionario realiza el acopio de materiales correcta, evitando el contacto directo con el suelo para prevenir algún tipo de contaminación.</t>
    </r>
  </si>
  <si>
    <r>
      <rPr>
        <b/>
        <sz val="11"/>
        <color theme="1"/>
        <rFont val="Calibri"/>
        <family val="2"/>
        <scheme val="minor"/>
      </rPr>
      <t xml:space="preserve">6. Construcción UF 3-Túnel en construcción
PMF 09 Manejo de residuos líquidos domésticos e industriales: </t>
    </r>
    <r>
      <rPr>
        <sz val="11"/>
        <color theme="1"/>
        <rFont val="Calibri"/>
        <family val="2"/>
        <scheme val="minor"/>
      </rPr>
      <t>La interventoría realizó la inspección de las USP ubicadas dentro del túnel en construcción, las cuales se encontraron en buenas condiciones, ya que estaban limpias, contaban con papel, líquido para descarga y la parte estructural se encontraba en buen estado.</t>
    </r>
  </si>
  <si>
    <r>
      <t xml:space="preserve">7. Construcción UF 1-PTAR Portal Santa Fe
PMF-09 y PMF-14 Captación, conducción, tratamiento y descarga de aguas industriales: </t>
    </r>
    <r>
      <rPr>
        <sz val="11"/>
        <color theme="1"/>
        <rFont val="Calibri"/>
        <family val="2"/>
        <scheme val="minor"/>
      </rPr>
      <t>El Concesionario luego del tratamiento realiza la disposición de aguas en el sitio de vertimiento autorizado, para garantizar que estas aguas cumplan con los valores autorizados, realiza la medición de parámetros in situ como PH, OD, Conductividad , turbiedad y salinidad, cada hora.</t>
    </r>
  </si>
  <si>
    <r>
      <rPr>
        <b/>
        <sz val="11"/>
        <color theme="1"/>
        <rFont val="Calibri"/>
        <family val="2"/>
        <scheme val="minor"/>
      </rPr>
      <t xml:space="preserve">8. Construcción UF 3-San Cristóbal
PMF-16: Manejo y control de fuentes de emisiones y ruido:
</t>
    </r>
    <r>
      <rPr>
        <sz val="11"/>
        <color theme="1"/>
        <rFont val="Calibri"/>
        <family val="2"/>
        <scheme val="minor"/>
      </rPr>
      <t>La interventoría realizó el acompañamiento al monitoreo de aire realizado por el laboratorio acreditado MCS, los parámetros a medir son: PM 10, PM 2.5, SO2, NO2, CO, se pudo evidenciar  lo siguiente:
-Se cuenta con andamios certificados.
-Las estaciones están ubicadas a la altura y  el lugar correspondientes.
-Se realizó calibración de los equipos antes de iniciar el monitoreo.
-Se verifican caídas de presión de los equipos.
-Se realiza recolección de las muestras de manera adecuada.
-Se mantienen las condiciones en cuanto a temperatura  del Rack para garantizar la muestra.
-El laboratorio cuenta con los equipos en buen estado.
-El personal de campo se encuentra capacitado para realizar el monitoreo.</t>
    </r>
  </si>
  <si>
    <r>
      <t xml:space="preserve">9. Construcción UF 3-Portal Medellín
PMF-16: Manejo y control de fuentes de emisiones y ruido:
</t>
    </r>
    <r>
      <rPr>
        <sz val="11"/>
        <rFont val="Calibri"/>
        <family val="2"/>
        <scheme val="minor"/>
      </rPr>
      <t>La interventoría realizó el acompañamiento al monitoreo de aire realizado por el laboratorio acreditado MCS, los parámetros a medir son: PM 10, PM 2.5, SO2, NO2, CO, se pudo evidenciar  lo siguiente:
-Se cuenta con andamios certificados.
-Las estaciones están ubicadas a la altura y  el lugar correspondientes.
-Se realizó calibración de los equipos antes de iniciar el monitoreo.
-Se verifican caídas de presión de los equipos.
-Se realiza recolección de las muestras de manera adecuada.
-Se mantienen las condiciones en cuanto a temperatura  del Rack para garantizar la muestra.
-El laboratorio cuenta con los equipos en buen estado.
-El personal de campo se encuentra capacitado para realizar el monitoreo.</t>
    </r>
  </si>
  <si>
    <r>
      <t xml:space="preserve">
10. Construcción UF 1-Portal Santa Fe
PMF-16: Manejo y control de fuentes de emisiones y ruido:
</t>
    </r>
    <r>
      <rPr>
        <sz val="11"/>
        <color theme="1"/>
        <rFont val="Calibri"/>
        <family val="2"/>
        <scheme val="minor"/>
      </rPr>
      <t>La interventoría realizó el acompañamiento al monitoreo de aire realizado por el laboratorio acreditado MCS, los parámetros a medir son: PM 10, PM 2.5, SO2, NO2, CO, se pudo evidenciar  lo siguiente:
-Se cuenta con andamios certificados.
-Las estaciones están ubicadas a la altura y  el lugar correspondientes.
-Se realizó calibración de los equipos antes de iniciar el monitoreo.
-Se verifican caídas de presión de los equipos.
-Se realiza recolección de las muestras de manera adecuada.
-Se mantienen las condiciones en cuanto a temperatura  del Rack para garantizar la muestra.
-El laboratorio cuenta con los equipos en buen estado.
-El personal de campo se encuentra capacitado para realizar el monitoreo.</t>
    </r>
  </si>
  <si>
    <r>
      <t xml:space="preserve">11. Construcción UF 1-La Miserenga
PMF-16: Manejo y control de fuentes de emisiones y ruido:
</t>
    </r>
    <r>
      <rPr>
        <sz val="11"/>
        <color theme="1"/>
        <rFont val="Calibri"/>
        <family val="2"/>
        <scheme val="minor"/>
      </rPr>
      <t>La interventoría realizó el acompañamiento al monitoreo de aire realizado por el laboratorio acreditado MCS, los parámetros a medir son: PM 10, PM 2.5, SO2, NO2, CO, se pudo evidenciar  lo siguiente:
-Se cuenta con andamios certificados.
-Las estaciones están ubicadas a la altura y  el lugar correspondientes.
-Se realizó calibración de los equipos antes de iniciar el monitoreo.
-Se verifican caídas de presión de los equipos.
-Se realiza recolección de las muestras de manera adecuada.
-Se mantienen las condiciones en cuanto a temperatura  del Rack para garantizar la muestra.
-El laboratorio cuenta con los equipos en buen estado.
-El personal de campo se encuentra capacitado para realizar el monitoreo.</t>
    </r>
  </si>
  <si>
    <r>
      <t>12. Construcción UF 1-PK 11+600
PMF-16: Manejo y control de fuentes de emisiones y ruido:</t>
    </r>
    <r>
      <rPr>
        <sz val="11"/>
        <color theme="1"/>
        <rFont val="Calibri"/>
        <family val="2"/>
        <scheme val="minor"/>
      </rPr>
      <t xml:space="preserve">
La interventoría realizó el acompañamiento al monitoreo de aire realizado por el laboratorio acreditado MCS, los parámetros a medir son: PM 10, PM 2.5, SO2, NO2, CO, se pudo evidenciar  lo siguiente:
-Se cuenta con andamios certificados.
-Las estaciones están ubicadas a la altura y  el lugar correspondientes.
-Se realizó calibración de los equipos antes de iniciar el monitoreo.
-Se verifican caídas de presión de los equipos.
-Se realiza recolección de las muestras de manera adecuada.
-Se mantienen las condiciones en cuanto a temperatura  del Rack para garantizar la muestra.
-El laboratorio cuenta con los equipos en buen estado.
-El personal de campo se encuentra capacitado para realizar el monitoreo.</t>
    </r>
  </si>
  <si>
    <r>
      <t>13. Construcción UF 2.1-Cruce Aurrá
PMF 13 Manejo y control de  fuentes de emisiones y ruido:</t>
    </r>
    <r>
      <rPr>
        <sz val="11"/>
        <color theme="1"/>
        <rFont val="Calibri"/>
        <family val="2"/>
        <scheme val="minor"/>
      </rPr>
      <t xml:space="preserve"> La interventoría realizó el acompañamiento completo al puntos de monitoreo de ruido realizado por el laboratorio acreditado MCS, se toman 5 mediciones, 4 equivalentes a cada una de las direcciones de los puntos cardinales y una vertical, con una duración de medición de una hora por punto de monitoreo.
Durante el acompañamiento del monitoreo se verificó:
-Calibración del sonómetro con pistófono, a 114 db.
-Ubicación del sonómetro a más de 2m de árboles o edificaciones.
-Que el sonómetro se encuentre a 4m de altura.
-Medición de velocidad del viento con el anemómetro, donde se verifica que el viento no esté por encima de 3m/s, en caso de que esto ocurra se debe usar cortavientos.</t>
    </r>
  </si>
  <si>
    <r>
      <t xml:space="preserve">14. Construcción UF 2.1-Cruce Aurrá-Villa Santiago
PMF 13 Manejo y control de  fuentes de emisiones y ruido: </t>
    </r>
    <r>
      <rPr>
        <sz val="11"/>
        <color theme="1"/>
        <rFont val="Calibri"/>
        <family val="2"/>
        <scheme val="minor"/>
      </rPr>
      <t>La interventoría realizó el acompañamiento completo al puntos de monitoreo de ruido realizado por el laboratorio acreditado MCS, se toman 5 mediciones, 4 equivalentes a cada una de las direcciones de los puntos cardinales y una vertical, con una duración de medición de una hora por punto de monitoreo.
Durante el acompañamiento del monitoreo se verificó:
-Calibración del sonómetro con pistófono, a 114 db.
-Ubicación del sonómetro a más de 2m de árboles o edificaciones.
-Que el sonómetro se encuentre a 4m de altura.
-Medición de velocidad del viento con el anemómetro, donde se verifica que el viento no esté por encima de 3m/s, en caso de que esto ocurra se debe usar cortavientos.</t>
    </r>
  </si>
  <si>
    <r>
      <rPr>
        <b/>
        <sz val="11"/>
        <rFont val="Calibri"/>
        <family val="2"/>
        <scheme val="minor"/>
      </rPr>
      <t>15. Construcción UF 2.1- Planta 2</t>
    </r>
    <r>
      <rPr>
        <sz val="11"/>
        <rFont val="Calibri"/>
        <family val="2"/>
        <scheme val="minor"/>
      </rPr>
      <t xml:space="preserve">
</t>
    </r>
    <r>
      <rPr>
        <b/>
        <sz val="11"/>
        <rFont val="Calibri"/>
        <family val="2"/>
        <scheme val="minor"/>
      </rPr>
      <t xml:space="preserve">PMF 13 Manejo y control de  fuentes de emisiones y ruido: </t>
    </r>
    <r>
      <rPr>
        <sz val="11"/>
        <rFont val="Calibri"/>
        <family val="2"/>
        <scheme val="minor"/>
      </rPr>
      <t xml:space="preserve">
La interventoría realizó el acompañamiento completo al puntos de monitoreo de ruido realizado por el laboratorio acreditado MCS, se toman 5 mediciones, 4 equivalentes a cada una de las direcciones de los puntos cardinales y una vertical, con una duración de medición de una hora por punto de monitoreo.
Durante el acompañamiento del monitoreo se verificó:
-Calibración del sonómetro con pistófono, a 114 db.
-Ubicación del sonómetro a más de 2m de árboles o edificaciones.
-Que el sonómetro se encuentre a 4m de altura.
-Medición de velocidad del viento con el anemómetro, donde se verifica que el viento no esté por encima de 3m/s, en caso de que esto ocurra se debe usar cortavientos.</t>
    </r>
  </si>
  <si>
    <r>
      <rPr>
        <b/>
        <sz val="11"/>
        <color theme="1"/>
        <rFont val="Calibri"/>
        <family val="2"/>
        <scheme val="minor"/>
      </rPr>
      <t xml:space="preserve">16. Construcción UF 1-Los Tamarindos
PMF 16 Manejo y control de  fuentes de emisiones y ruido: 
</t>
    </r>
    <r>
      <rPr>
        <sz val="11"/>
        <color theme="1"/>
        <rFont val="Calibri"/>
        <family val="2"/>
        <scheme val="minor"/>
      </rPr>
      <t>La interventoría realizó el acompañamiento completo al puntos de monitoreo de ruido realizado por el laboratorio acreditado MCS, se toman 5 mediciones, 4 equivalentes a cada una de las direcciones de los puntos cardinales y una vertical, con una duración de medición de una hora por punto de monitoreo.
Durante el acompañamiento del monitoreo se verificó:
-Calibración del sonómetro con pistófono, a 114 db.
-Ubicación del sonómetro a más de 2m de árboles o edificaciones.
-Que el sonómetro se encuentre a 4m de altura.
-Medición de velocidad del viento con el anemómetro, donde se verifica que el viento no esté por encima de 3m/s, en caso de que esto ocurra se debe usar cortavientos.</t>
    </r>
  </si>
  <si>
    <r>
      <rPr>
        <b/>
        <sz val="11"/>
        <rFont val="Calibri"/>
        <family val="2"/>
        <scheme val="minor"/>
      </rPr>
      <t>17</t>
    </r>
    <r>
      <rPr>
        <sz val="11"/>
        <rFont val="Calibri"/>
        <family val="2"/>
        <scheme val="minor"/>
      </rPr>
      <t>.</t>
    </r>
    <r>
      <rPr>
        <b/>
        <sz val="11"/>
        <rFont val="Calibri"/>
        <family val="2"/>
        <scheme val="minor"/>
      </rPr>
      <t xml:space="preserve"> Construcción UF3-Piezómetro PZ 07 
PMF 13 Manejo de aguas subterráneas y manantiales:</t>
    </r>
    <r>
      <rPr>
        <sz val="11"/>
        <rFont val="Calibri"/>
        <family val="2"/>
        <scheme val="minor"/>
      </rPr>
      <t xml:space="preserve"> Se realizó calibración del equipo antes de iniciar el monitoreo.</t>
    </r>
  </si>
  <si>
    <r>
      <rPr>
        <b/>
        <sz val="11"/>
        <color theme="1"/>
        <rFont val="Calibri"/>
        <family val="2"/>
        <scheme val="minor"/>
      </rPr>
      <t>18. Construcción UF3-Piezómetro PZ 07 
PMF 13 Manejo de aguas subterráneas y manantiales:</t>
    </r>
    <r>
      <rPr>
        <sz val="11"/>
        <color theme="1"/>
        <rFont val="Calibri"/>
        <family val="2"/>
        <scheme val="minor"/>
      </rPr>
      <t xml:space="preserve"> El laboratorio cuenta con los certificados de los equipos.</t>
    </r>
  </si>
  <si>
    <r>
      <rPr>
        <b/>
        <sz val="11"/>
        <color theme="1"/>
        <rFont val="Calibri"/>
        <family val="2"/>
        <scheme val="minor"/>
      </rPr>
      <t>19</t>
    </r>
    <r>
      <rPr>
        <sz val="11"/>
        <color theme="1"/>
        <rFont val="Calibri"/>
        <family val="2"/>
        <scheme val="minor"/>
      </rPr>
      <t xml:space="preserve">. </t>
    </r>
    <r>
      <rPr>
        <b/>
        <sz val="11"/>
        <color theme="1"/>
        <rFont val="Calibri"/>
        <family val="2"/>
        <scheme val="minor"/>
      </rPr>
      <t xml:space="preserve">Construcción UF3-Piezómetro PZ 07 
PMF 13 Manejo de aguas subterráneas y manantiales: </t>
    </r>
    <r>
      <rPr>
        <sz val="11"/>
        <color theme="1"/>
        <rFont val="Calibri"/>
        <family val="2"/>
        <scheme val="minor"/>
      </rPr>
      <t>El laboratorio certificado MCS realiza el monitoreo de aguas subterráneas, en el PZ 07.</t>
    </r>
  </si>
  <si>
    <r>
      <rPr>
        <b/>
        <sz val="11"/>
        <color theme="1"/>
        <rFont val="Calibri"/>
        <family val="2"/>
        <scheme val="minor"/>
      </rPr>
      <t xml:space="preserve">20. Construcción UF3-Piezómetro PZ 07 
PMF 13 Manejo de aguas subterráneas y manantiales: </t>
    </r>
    <r>
      <rPr>
        <sz val="11"/>
        <color theme="1"/>
        <rFont val="Calibri"/>
        <family val="2"/>
        <scheme val="minor"/>
      </rPr>
      <t>Se realizó toma de parámetros in-situ(pH, conductividad, oxigeno disuelto,  porcentaje de saturación de oxígeno, potencial redox, salinidad, temperatura).</t>
    </r>
  </si>
  <si>
    <r>
      <rPr>
        <b/>
        <sz val="11"/>
        <rFont val="Calibri"/>
        <family val="2"/>
        <scheme val="minor"/>
      </rPr>
      <t xml:space="preserve">21. Construcción UF3-Piezómetro PZ 07 
PMF 13 Manejo de aguas subterráneas y manantiales: </t>
    </r>
    <r>
      <rPr>
        <sz val="11"/>
        <rFont val="Calibri"/>
        <family val="2"/>
        <scheme val="minor"/>
      </rPr>
      <t>Se realizó la toma de datos en los formatos correspondientes.</t>
    </r>
  </si>
  <si>
    <r>
      <rPr>
        <b/>
        <sz val="11"/>
        <color theme="1"/>
        <rFont val="Calibri"/>
        <family val="2"/>
        <scheme val="minor"/>
      </rPr>
      <t>22</t>
    </r>
    <r>
      <rPr>
        <sz val="11"/>
        <color theme="1"/>
        <rFont val="Calibri"/>
        <family val="2"/>
        <scheme val="minor"/>
      </rPr>
      <t xml:space="preserve">. </t>
    </r>
    <r>
      <rPr>
        <b/>
        <sz val="11"/>
        <color theme="1"/>
        <rFont val="Calibri"/>
        <family val="2"/>
        <scheme val="minor"/>
      </rPr>
      <t xml:space="preserve">Construcción UF3-Piezómetro PZ 07 
PMF 13 Manejo de aguas subterráneas y manantiales: </t>
    </r>
    <r>
      <rPr>
        <sz val="11"/>
        <color theme="1"/>
        <rFont val="Calibri"/>
        <family val="2"/>
        <scheme val="minor"/>
      </rPr>
      <t>Se realizó la preservación de las muestras  con H2SO4 Y HNO3 garantizando que el pH &lt; 2,0.</t>
    </r>
  </si>
  <si>
    <r>
      <rPr>
        <b/>
        <sz val="11"/>
        <color theme="1"/>
        <rFont val="Calibri"/>
        <family val="2"/>
        <scheme val="minor"/>
      </rPr>
      <t xml:space="preserve">23. Construcción UF3-Piezómetro PZ 07 
PMF 13 Manejo de aguas subterráneas y manantiales: </t>
    </r>
    <r>
      <rPr>
        <sz val="11"/>
        <color theme="1"/>
        <rFont val="Calibri"/>
        <family val="2"/>
        <scheme val="minor"/>
      </rPr>
      <t>Se garantiza que la nevera tenga una temperatura alrededor de 5°, para el desplazamiento de las mismas hasta el laboratorio.</t>
    </r>
  </si>
  <si>
    <r>
      <rPr>
        <b/>
        <sz val="11"/>
        <color theme="1"/>
        <rFont val="Calibri"/>
        <family val="2"/>
        <scheme val="minor"/>
      </rPr>
      <t>24. Construcción UF3-Manantial M7-04
PMF 13 Manejo de aguas subterráneas y manantiales:</t>
    </r>
    <r>
      <rPr>
        <sz val="11"/>
        <color theme="1"/>
        <rFont val="Calibri"/>
        <family val="2"/>
        <scheme val="minor"/>
      </rPr>
      <t xml:space="preserve"> Se realizó la medición de caudal, por método volumétrico.</t>
    </r>
  </si>
  <si>
    <r>
      <rPr>
        <b/>
        <sz val="11"/>
        <rFont val="Calibri"/>
        <family val="2"/>
        <scheme val="minor"/>
      </rPr>
      <t>25. Construcción UF3-Manantial M7-04
PMF 13 Manejo de aguas subterráneas y manantiales:</t>
    </r>
    <r>
      <rPr>
        <sz val="11"/>
        <rFont val="Calibri"/>
        <family val="2"/>
        <scheme val="minor"/>
      </rPr>
      <t xml:space="preserve"> El laboratorio certificado MCS realiza el monitoreo de aguas subterráneas, en el manantial M7-04.</t>
    </r>
  </si>
  <si>
    <r>
      <rPr>
        <b/>
        <sz val="11"/>
        <color theme="1"/>
        <rFont val="Calibri"/>
        <family val="2"/>
        <scheme val="minor"/>
      </rPr>
      <t>26. Construcción UF3-Manantial M7-04
PMF 13 Manejo de aguas subterráneas y manantiales:</t>
    </r>
    <r>
      <rPr>
        <sz val="11"/>
        <color theme="1"/>
        <rFont val="Calibri"/>
        <family val="2"/>
        <scheme val="minor"/>
      </rPr>
      <t xml:space="preserve"> Se realizó toma de parámetros in-situ(pH, conductividad, oxigeno disuelto,  porcentaje de saturación de oxígeno, potencial redox, salinidad, temperatura).</t>
    </r>
  </si>
  <si>
    <r>
      <rPr>
        <b/>
        <sz val="11"/>
        <color theme="1"/>
        <rFont val="Calibri"/>
        <family val="2"/>
        <scheme val="minor"/>
      </rPr>
      <t>27. Construcción UF3-Manantial M7-04
PMF 13 Manejo de aguas subterráneas y manantiales</t>
    </r>
    <r>
      <rPr>
        <sz val="11"/>
        <color theme="1"/>
        <rFont val="Calibri"/>
        <family val="2"/>
        <scheme val="minor"/>
      </rPr>
      <t>: Se realizó la toma de datos en los formatos correspondientes.</t>
    </r>
  </si>
  <si>
    <r>
      <rPr>
        <b/>
        <sz val="11"/>
        <color theme="1"/>
        <rFont val="Calibri"/>
        <family val="2"/>
        <scheme val="minor"/>
      </rPr>
      <t>28. Construcción UF 2.1-Reasentamiento predio el Totumo
PMB 05 Manejo de aprovechamiento forestal:</t>
    </r>
    <r>
      <rPr>
        <sz val="11"/>
        <color theme="1"/>
        <rFont val="Calibri"/>
        <family val="2"/>
        <scheme val="minor"/>
      </rPr>
      <t xml:space="preserve"> Evaluación del permiso de aprovechamiento forestal por parte del funcionario de Corantioquia para la tala de unos árboles ubicados en el reasentamiento que se encuentra en el predio el Totumo, esto es solicitado por la comunidad que se reubicó en esta zona, debido a que consideran que dichos árboles pueden poner en riesgo sus viviendas.</t>
    </r>
  </si>
  <si>
    <r>
      <rPr>
        <b/>
        <sz val="11"/>
        <rFont val="Calibri"/>
        <family val="2"/>
        <scheme val="minor"/>
      </rPr>
      <t xml:space="preserve">29. Operación y Mantenimiento-Humedal la Cangreja
PBSE-4.2-12 Protección de áreas afectadas: 
</t>
    </r>
    <r>
      <rPr>
        <sz val="11"/>
        <rFont val="Calibri"/>
        <family val="2"/>
        <scheme val="minor"/>
      </rPr>
      <t>El funcionario de Corantioquia  realizó las actividades de revisión de estado fitosanitario, porcentaje de supervivencia, y las cantidades con las que se debía cumplir de acuerdo a las obligaciones, las cuales son las siguientes: 
Resolución 160HX- RES1804-1999-Cantidad de árboles 5.
Resolución 160HX-RES1710-5344-Cantidad 35 árboles.
Resolución 160HX-RES1709-5082-Cantidad 10 árboles.</t>
    </r>
  </si>
  <si>
    <r>
      <rPr>
        <b/>
        <sz val="11"/>
        <color theme="1"/>
        <rFont val="Calibri"/>
        <family val="2"/>
        <scheme val="minor"/>
      </rPr>
      <t>30. Construcción UF 2.1 -Quebrada  la Seca
PMF 16 Manejo del recurso hídrico y suelo en fuente de materiales:</t>
    </r>
    <r>
      <rPr>
        <sz val="11"/>
        <color theme="1"/>
        <rFont val="Calibri"/>
        <family val="2"/>
        <scheme val="minor"/>
      </rPr>
      <t xml:space="preserve"> En el momento se encuentra suspendida la actividad de captación de material en la quebrada la Seca, esto se debe a la ola invernal que se está presentando, por lo que el concesionario cumple al dejar que la fuente hídrica haga su recuperación en esta época. </t>
    </r>
  </si>
  <si>
    <r>
      <rPr>
        <b/>
        <sz val="11"/>
        <color theme="1"/>
        <rFont val="Calibri"/>
        <family val="2"/>
        <scheme val="minor"/>
      </rPr>
      <t xml:space="preserve">31. Construcción UF 2.1-Humedal la Bramadora
PMB 07 Programa de manejo ambiental para la protección y conservación de hábitats y ecosistemas sensibles: </t>
    </r>
    <r>
      <rPr>
        <sz val="11"/>
        <color theme="1"/>
        <rFont val="Calibri"/>
        <family val="2"/>
        <scheme val="minor"/>
      </rPr>
      <t>La interventoría realiza la inspección de las condiciones en las que se encuentra el cerramiento que se le realizo al humedal la Bramadora, ya que se considera como un ecosistema sensible.</t>
    </r>
  </si>
  <si>
    <r>
      <rPr>
        <b/>
        <sz val="11"/>
        <color theme="1"/>
        <rFont val="Calibri"/>
        <family val="2"/>
        <scheme val="minor"/>
      </rPr>
      <t>32. Mejoramiento UF 2.1-PK 22+050
PAC-2.1-04 Manejo integral de materiales de construcción:</t>
    </r>
    <r>
      <rPr>
        <sz val="11"/>
        <color theme="1"/>
        <rFont val="Calibri"/>
        <family val="2"/>
        <scheme val="minor"/>
      </rPr>
      <t xml:space="preserve"> El concesionario realiza la aplicación de la capa asfáltica, en el lugar no se presenta derrames de aceite u otros químicos.</t>
    </r>
  </si>
  <si>
    <r>
      <rPr>
        <b/>
        <sz val="11"/>
        <rFont val="Calibri"/>
        <family val="2"/>
        <scheme val="minor"/>
      </rPr>
      <t>33. Operación y mantenimiento UF 2.1-PK 21+500
PAC-2.4-07 Manejo y disposición final de sobrantes:</t>
    </r>
    <r>
      <rPr>
        <sz val="11"/>
        <rFont val="Calibri"/>
        <family val="2"/>
        <scheme val="minor"/>
      </rPr>
      <t xml:space="preserve"> El concesionario realizó el mantenimiento y limpieza de las vías, garantizando su buen estado.</t>
    </r>
  </si>
  <si>
    <r>
      <rPr>
        <b/>
        <sz val="11"/>
        <color theme="1"/>
        <rFont val="Calibri"/>
        <family val="2"/>
        <scheme val="minor"/>
      </rPr>
      <t xml:space="preserve">34. Mejoramiento UF 2.1-PK 19+440
PAC-2.4-07 Manejo y disposición final de sobrantes: </t>
    </r>
    <r>
      <rPr>
        <sz val="11"/>
        <color theme="1"/>
        <rFont val="Calibri"/>
        <family val="2"/>
        <scheme val="minor"/>
      </rPr>
      <t xml:space="preserve">Las volquetas cuentan con un sistema de carpado semiautomático, par prevenir la emisión de material particulado en el transporte del material hasta el ZODME. </t>
    </r>
  </si>
  <si>
    <r>
      <rPr>
        <b/>
        <sz val="11"/>
        <color theme="1"/>
        <rFont val="Calibri"/>
        <family val="2"/>
        <scheme val="minor"/>
      </rPr>
      <t>35. Mejoramiento UF 2.1-PK 19+440
PMIT-5.3-17 Manejo de maquinaria, equipos y vehículos:</t>
    </r>
    <r>
      <rPr>
        <sz val="11"/>
        <color theme="1"/>
        <rFont val="Calibri"/>
        <family val="2"/>
        <scheme val="minor"/>
      </rPr>
      <t xml:space="preserve"> La maquinaria cuenta con su respectivo preoperacional.</t>
    </r>
  </si>
  <si>
    <r>
      <rPr>
        <b/>
        <sz val="11"/>
        <color theme="1"/>
        <rFont val="Calibri"/>
        <family val="2"/>
        <scheme val="minor"/>
      </rPr>
      <t>36. Construcción UF1-Planta PK-13
PMF-06 Manejo de plantas de trituración, concreto y asfalto:</t>
    </r>
    <r>
      <rPr>
        <sz val="11"/>
        <color theme="1"/>
        <rFont val="Calibri"/>
        <family val="2"/>
        <scheme val="minor"/>
      </rPr>
      <t xml:space="preserve"> El Concesionario realiza la señalización con separadores viales tubulares y aislamiento de los sitios de obra con malla naranja.</t>
    </r>
  </si>
  <si>
    <r>
      <rPr>
        <b/>
        <sz val="11"/>
        <rFont val="Calibri"/>
        <family val="2"/>
        <scheme val="minor"/>
      </rPr>
      <t xml:space="preserve">37. Construcción UF1-Planta PK-13
PMF-06 Manejo de plantas de trituración, concreto y asfalto: </t>
    </r>
    <r>
      <rPr>
        <sz val="11"/>
        <rFont val="Calibri"/>
        <family val="2"/>
        <scheme val="minor"/>
      </rPr>
      <t>El Concesionario en la planta de PK13, dispone de un sitio de acopio temporal de residuos sólidos y sustancias peligrosas, el sitio cuenta con la señalización y aislamiento requerido.</t>
    </r>
  </si>
  <si>
    <r>
      <rPr>
        <b/>
        <sz val="11"/>
        <color theme="1"/>
        <rFont val="Calibri"/>
        <family val="2"/>
        <scheme val="minor"/>
      </rPr>
      <t>38. Construcción UF1-Planta PK-13
PMF-06 Manejo de plantas de trituración, concreto y asfalto:</t>
    </r>
    <r>
      <rPr>
        <sz val="11"/>
        <color theme="1"/>
        <rFont val="Calibri"/>
        <family val="2"/>
        <scheme val="minor"/>
      </rPr>
      <t xml:space="preserve"> El concesionario realiza la separación de residuos en la fuente, para que se pueda hacer el reciclaje del mismo.</t>
    </r>
  </si>
  <si>
    <r>
      <rPr>
        <b/>
        <sz val="11"/>
        <color theme="1"/>
        <rFont val="Calibri"/>
        <family val="2"/>
        <scheme val="minor"/>
      </rPr>
      <t xml:space="preserve">39. Construcción UF1 Planta PK-13
PMF-06 Manejo de plantas de trituración, concreto y asfalto: </t>
    </r>
    <r>
      <rPr>
        <sz val="11"/>
        <color theme="1"/>
        <rFont val="Calibri"/>
        <family val="2"/>
        <scheme val="minor"/>
      </rPr>
      <t>Se cuenta con piso en concreto, cunetas perimetrales, dique de contención con capacidad de retención del 110%.</t>
    </r>
  </si>
  <si>
    <r>
      <rPr>
        <b/>
        <sz val="11"/>
        <color theme="1"/>
        <rFont val="Calibri"/>
        <family val="2"/>
        <scheme val="minor"/>
      </rPr>
      <t xml:space="preserve">40. Construcción UF1 Planta PK-13
PMF-06 Manejo de plantas de trituración, concreto y asfalto: </t>
    </r>
    <r>
      <rPr>
        <sz val="11"/>
        <color theme="1"/>
        <rFont val="Calibri"/>
        <family val="2"/>
        <scheme val="minor"/>
      </rPr>
      <t>Para el adecuado manejo de residuos sólidos el Concesionario dispone de puntos ecológicos, en los cuales se realiza la segregación y acopio temporal de los residuos sólidos y orgánicos, reciclables y peligrosos.</t>
    </r>
  </si>
  <si>
    <r>
      <rPr>
        <b/>
        <sz val="11"/>
        <rFont val="Calibri"/>
        <family val="2"/>
        <scheme val="minor"/>
      </rPr>
      <t>41. Construcción UF1 Planta PK-13
PMF-06 Manejo de plantas de trituración, concreto y asfalto:</t>
    </r>
    <r>
      <rPr>
        <sz val="11"/>
        <rFont val="Calibri"/>
        <family val="2"/>
        <scheme val="minor"/>
      </rPr>
      <t xml:space="preserve"> Para el adecuado manejo de residuos líquidos el Concesionario dispone de unidades sanitarias portátiles.</t>
    </r>
  </si>
  <si>
    <r>
      <rPr>
        <b/>
        <sz val="11"/>
        <color theme="1"/>
        <rFont val="Calibri"/>
        <family val="2"/>
        <scheme val="minor"/>
      </rPr>
      <t xml:space="preserve">42. Construcción UF1 Planta PK-13
PMF-06 Manejo de plantas de trituración, concreto y asfalto: </t>
    </r>
    <r>
      <rPr>
        <sz val="11"/>
        <color theme="1"/>
        <rFont val="Calibri"/>
        <family val="2"/>
        <scheme val="minor"/>
      </rPr>
      <t>La planta cuenta con una zona de taller donde se realizan mantenimientos preventivos a los equipos, vehículos y maquinaria asociada al proyecto, durante la inspección no se evidenciaron derramas de aceites.</t>
    </r>
  </si>
  <si>
    <r>
      <rPr>
        <b/>
        <sz val="11"/>
        <color theme="1"/>
        <rFont val="Calibri"/>
        <family val="2"/>
        <scheme val="minor"/>
      </rPr>
      <t>43. Construcción UF1 Planta PK-13
PMF-06 Manejo de plantas de trituración, concreto y asfalto:</t>
    </r>
    <r>
      <rPr>
        <sz val="11"/>
        <color theme="1"/>
        <rFont val="Calibri"/>
        <family val="2"/>
        <scheme val="minor"/>
      </rPr>
      <t xml:space="preserve"> Para el adecuado manejo de aguas superficiales en la zona de producción de concretos, el Concesionario dispone de cárcamos perimetrales, estas aguas son reutilizadas en la producción de concretos y humectación de vías, el agua es recolectada desde los cárcamos con tubería y motobombas.</t>
    </r>
  </si>
  <si>
    <r>
      <rPr>
        <b/>
        <sz val="11"/>
        <color theme="1"/>
        <rFont val="Calibri"/>
        <family val="2"/>
        <scheme val="minor"/>
      </rPr>
      <t>44. Construcción UF1 Planta PK-13
PMF-06 Manejo de plantas de trituración, concreto y asfalto:</t>
    </r>
    <r>
      <rPr>
        <sz val="11"/>
        <color theme="1"/>
        <rFont val="Calibri"/>
        <family val="2"/>
        <scheme val="minor"/>
      </rPr>
      <t xml:space="preserve"> Para el adecuado manejo de aguas superficiales en la zona de producción de concretos, el Concesionario dispone de cárcamos perimetrales, estas aguas son reutilizadas en la producción de concretos, el agua es recolectada desde los cárcamos con tubería y motobombas.</t>
    </r>
  </si>
  <si>
    <r>
      <rPr>
        <b/>
        <sz val="11"/>
        <rFont val="Calibri"/>
        <family val="2"/>
        <scheme val="minor"/>
      </rPr>
      <t>45. Construcción UF1 Planta PK-13
PMF-06 Manejo de plantas de trituración, concreto y asfalto:</t>
    </r>
    <r>
      <rPr>
        <sz val="11"/>
        <rFont val="Calibri"/>
        <family val="2"/>
        <scheme val="minor"/>
      </rPr>
      <t xml:space="preserve"> Para el manejo del producto SIKA (sustancia química) se almacena en un sitio adecuado el cual tiene un dique de contención con su respectiva trampa de grasas.</t>
    </r>
  </si>
  <si>
    <r>
      <rPr>
        <b/>
        <sz val="11"/>
        <color theme="1"/>
        <rFont val="Calibri"/>
        <family val="2"/>
        <scheme val="minor"/>
      </rPr>
      <t>46. Construcción UF 1 Y 3-Quebrada la Miserenga
PMB 02 y PMB 08 Conservación de especies focales de fauna:</t>
    </r>
    <r>
      <rPr>
        <sz val="11"/>
        <color theme="1"/>
        <rFont val="Calibri"/>
        <family val="2"/>
        <scheme val="minor"/>
      </rPr>
      <t xml:space="preserve"> El concesionario realiza monitoreo de anfibio.</t>
    </r>
  </si>
  <si>
    <r>
      <rPr>
        <b/>
        <sz val="11"/>
        <color theme="1"/>
        <rFont val="Calibri"/>
        <family val="2"/>
        <scheme val="minor"/>
      </rPr>
      <t>47. Construcción UF 1-Hacienda la luz
PMB 02 Y PMB 07 Programa de manejo ambiental para la protección y conservación de hábitats y ecosistemas sensibles:</t>
    </r>
    <r>
      <rPr>
        <sz val="11"/>
        <color theme="1"/>
        <rFont val="Calibri"/>
        <family val="2"/>
        <scheme val="minor"/>
      </rPr>
      <t xml:space="preserve"> El concesionario realizó el monitoreo nocturno del Aotus y Hyloxalus, el monitoreo se enfoca en conocer la distribución, densidad poblacional, dieta y selección de hábitat. </t>
    </r>
  </si>
  <si>
    <r>
      <rPr>
        <b/>
        <sz val="11"/>
        <color theme="1"/>
        <rFont val="Calibri"/>
        <family val="2"/>
        <scheme val="minor"/>
      </rPr>
      <t>48. Operación y mantenimiento UF 1-PK 15+200 
PBSE-4.3-13 Protección de fauna, Atropellamiento de mamífero:</t>
    </r>
    <r>
      <rPr>
        <sz val="11"/>
        <color theme="1"/>
        <rFont val="Calibri"/>
        <family val="2"/>
        <scheme val="minor"/>
      </rPr>
      <t xml:space="preserve"> Referente al tema de atropellamiento de Fauna, el Concesionario está trabajando en la recolección de información sobre los lugares con mayor incidencia de atropellamiento y las especies más afectadas, adicionalmente presentó pasos de fauna elevados y subterráneos diseñados en la UF1y2.1.</t>
    </r>
  </si>
  <si>
    <r>
      <rPr>
        <b/>
        <sz val="11"/>
        <rFont val="Calibri"/>
        <family val="2"/>
        <scheme val="minor"/>
      </rPr>
      <t>49. Construcción UF 2.1-Río Cauca
PMB 01 Manejo de fauna silvestre:</t>
    </r>
    <r>
      <rPr>
        <sz val="11"/>
        <rFont val="Calibri"/>
        <family val="2"/>
        <scheme val="minor"/>
      </rPr>
      <t xml:space="preserve"> El concesionario realiza el rescate y atención de individuos que no responden al ahuyenta miento o que son hallados/reportados en los diferentes frentes de obra. Las labores de salvamento de fauna se ponen en práctica, cuando los individuos recuperados durante las actividades de ahuyentamiento y remoción de fauna sufren algún tipo de accidente o cuando no se desplazan con facilidad; se deben anotar también registros fotográficos de cada especie encontrada. Se realizó rescate y reubicación de babilla.</t>
    </r>
  </si>
  <si>
    <r>
      <rPr>
        <b/>
        <sz val="11"/>
        <color theme="1"/>
        <rFont val="Calibri"/>
        <family val="2"/>
        <scheme val="minor"/>
      </rPr>
      <t>50. Operación y mantenimiento-UF 1-PK 13+300
PBSE-4.1-11 Manejo de descapote y cobertura vegetal:</t>
    </r>
    <r>
      <rPr>
        <sz val="11"/>
        <color theme="1"/>
        <rFont val="Calibri"/>
        <family val="2"/>
        <scheme val="minor"/>
      </rPr>
      <t xml:space="preserve"> El concesionario realizó jornadas de rocería, para garantizar el buen estado de la vía.</t>
    </r>
  </si>
  <si>
    <r>
      <rPr>
        <b/>
        <sz val="11"/>
        <color theme="1"/>
        <rFont val="Calibri"/>
        <family val="2"/>
        <scheme val="minor"/>
      </rPr>
      <t>51. Construcción UF 2.1-Planta 2
PMF 05 Manejo de plantas de trituración, concreto y asfalto.Parque de vidas:</t>
    </r>
    <r>
      <rPr>
        <sz val="11"/>
        <color theme="1"/>
        <rFont val="Calibri"/>
        <family val="2"/>
        <scheme val="minor"/>
      </rPr>
      <t xml:space="preserve"> Se cuenta con piso en concreto, cunetas perimetrales, dique de contención con capacidad de retención del 110%.</t>
    </r>
  </si>
  <si>
    <r>
      <rPr>
        <b/>
        <sz val="11"/>
        <color theme="1"/>
        <rFont val="Calibri"/>
        <family val="2"/>
        <scheme val="minor"/>
      </rPr>
      <t xml:space="preserve">52. Construcción UF 2.1-Planta 2
PMF 05 Manejo de plantas de trituración, concreto y asfalto.Parque de vidas: </t>
    </r>
    <r>
      <rPr>
        <sz val="11"/>
        <color theme="1"/>
        <rFont val="Calibri"/>
        <family val="2"/>
        <scheme val="minor"/>
      </rPr>
      <t>Se cuenta con sitios debidamente encerrados y demarcados para el almacenamiento de residuos como madera, hierro, entre otros.</t>
    </r>
  </si>
  <si>
    <r>
      <rPr>
        <b/>
        <sz val="11"/>
        <color theme="1"/>
        <rFont val="Calibri"/>
        <family val="2"/>
        <scheme val="minor"/>
      </rPr>
      <t>53. Construcción UF 2.1-Planta 2
PMF 05 Manejo de plantas de trituración, concreto y asfalto. Parque de vidas:</t>
    </r>
    <r>
      <rPr>
        <sz val="11"/>
        <color theme="1"/>
        <rFont val="Calibri"/>
        <family val="2"/>
        <scheme val="minor"/>
      </rPr>
      <t xml:space="preserve"> Para el manejo de los residuos sólidos generados en los acopios de materiales, el concesionario realizó la instalación de puntos ecológicos, en los cuales se realiza la segregación y acopio temporal de los residuos sólidos y orgánicos, reciclables y peligrosos.</t>
    </r>
  </si>
  <si>
    <r>
      <rPr>
        <b/>
        <sz val="11"/>
        <color theme="1"/>
        <rFont val="Calibri"/>
        <family val="2"/>
        <scheme val="minor"/>
      </rPr>
      <t>54. Construcción UF 2.1-Planta 2
PMF 05 Manejo de plantas de trituración, concreto y asfalto. Parque de vidas:</t>
    </r>
    <r>
      <rPr>
        <sz val="11"/>
        <color theme="1"/>
        <rFont val="Calibri"/>
        <family val="2"/>
        <scheme val="minor"/>
      </rPr>
      <t xml:space="preserve"> Todos los frentes cuenta con baños portátiles de acuerdo al N.º de operarios( 1 baño por cada 15 operarios) y divididos por genero.
-Se realizan mantenimientos a los baños portátiles de forma semanal, estos mantenimientos son realizados por la empresa STAP. </t>
    </r>
  </si>
  <si>
    <r>
      <rPr>
        <b/>
        <sz val="11"/>
        <color theme="1"/>
        <rFont val="Calibri"/>
        <family val="2"/>
        <scheme val="minor"/>
      </rPr>
      <t xml:space="preserve">55. Construcción UF 2.1-Planta 2
PMF 05 Manejo de plantas de trituración, concreto y asfalto. Parque de vidas: </t>
    </r>
    <r>
      <rPr>
        <sz val="11"/>
        <color theme="1"/>
        <rFont val="Calibri"/>
        <family val="2"/>
        <scheme val="minor"/>
      </rPr>
      <t>Para el manejo de material particulado se realiza humectación de vías, carpado de volquetas, además, se cuenta con aislamiento perimetral en malla eslabonada a la cual se le instaló malla polisombra y un Jarillón con alturas variables entre 2 y 3 metros en la zona de acopio de materiales.</t>
    </r>
  </si>
  <si>
    <r>
      <rPr>
        <b/>
        <sz val="11"/>
        <color theme="1"/>
        <rFont val="Calibri"/>
        <family val="2"/>
        <scheme val="minor"/>
      </rPr>
      <t>56. Construcción UF 2.1-Planta 2
PMF 05 Manejo de plantas de trituración, concreto y asfalto. Parque de vidas:</t>
    </r>
    <r>
      <rPr>
        <sz val="11"/>
        <color theme="1"/>
        <rFont val="Calibri"/>
        <family val="2"/>
        <scheme val="minor"/>
      </rPr>
      <t xml:space="preserve"> El Concesionario realizó la construcción de canales perimetrales para el adecuado manejo de aguas superficiales.</t>
    </r>
  </si>
  <si>
    <r>
      <rPr>
        <b/>
        <sz val="11"/>
        <color theme="1"/>
        <rFont val="Calibri"/>
        <family val="2"/>
        <scheme val="minor"/>
      </rPr>
      <t>57. Construcción UF 2.1-Planta 2
PMF 05 Manejo de plantas de trituración, concreto y asfalto. Parque de vidas:</t>
    </r>
    <r>
      <rPr>
        <sz val="11"/>
        <color theme="1"/>
        <rFont val="Calibri"/>
        <family val="2"/>
        <scheme val="minor"/>
      </rPr>
      <t xml:space="preserve"> El Concesionario realizó la construcción de canales perimetrales para el adecuado manejo de aguas superficiales.</t>
    </r>
  </si>
  <si>
    <t>Durante la presente semana se reciben los reportes de las operadoras con respecto a los incidentes y accidentes ocurridos en las unidades funcionales del proyecto. Se presentaron once (11) accidentes con seis (6)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</si>
  <si>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284</t>
  </si>
  <si>
    <r>
      <rPr>
        <b/>
        <sz val="11"/>
        <rFont val="Arial"/>
        <family val="2"/>
      </rPr>
      <t>Ruta 6204 San Jerónimo - Túnel de Occidente</t>
    </r>
    <r>
      <rPr>
        <sz val="11"/>
        <rFont val="Arial"/>
        <family val="2"/>
      </rPr>
      <t xml:space="preserve">
- Actividades de Rocería. 
- Actividades de limpieza de cunetas y Obras transversales.
- Actividades de limpieza de calzada PR26+000 al PR30+000.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Activides de Reparación losa del puente PR27+700 carril derecho.
- Se realiza control vehicular PR25+900, PR26+900, PR27+900, PR30+100 y PR35+200.</t>
    </r>
  </si>
  <si>
    <r>
      <rPr>
        <b/>
        <sz val="11"/>
        <rFont val="Arial"/>
        <family val="2"/>
      </rPr>
      <t>Ruta 6204 Túnel de Occidente - 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Se realiza actividades de Rocería.
-  Grúa y Ambulancia disponibles CCO.
-  Actividades Policía de Carreteras PR45+500.
-  Se continua con las actividades de Rehabilitación con el fresado de la Calzada derecha PR46+050 al PR47+150 y con la instalación de mezcla asfáltica.</t>
    </r>
  </si>
  <si>
    <r>
      <rPr>
        <b/>
        <sz val="11"/>
        <rFont val="Arial"/>
        <family val="2"/>
      </rPr>
      <t>Ruta 6203 Cañasgordas - Santa Fe de Antioquia.</t>
    </r>
    <r>
      <rPr>
        <sz val="11"/>
        <rFont val="Arial"/>
        <family val="2"/>
      </rPr>
      <t xml:space="preserve">
-  Actividades de Rocería.
-  Limpieza de Cunetas y Calzada.
-  Limpieza de obras transversales.
- Se presenta deslizamiento menor en el PR67+500 sobre berma y cuneta.
-  Actividades de control de Policía de Carreteras PR114+900.
-  Zona Inestable del PR97+500 se encuentra estable.
-  La Vía se encuentra Transitable.
-  Se continua con la reparación de la Junta del puente PR108+000.
-  Se continua con la auscultación del pavimento.
- Construcción de gavión en el PR108+300, para descole de Obra tranversal.</t>
    </r>
  </si>
  <si>
    <r>
      <rPr>
        <b/>
        <sz val="11"/>
        <rFont val="Arial"/>
        <family val="2"/>
      </rPr>
      <t xml:space="preserve">Ruta 6204  Santa Fe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</si>
  <si>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r>
      <rPr>
        <b/>
        <sz val="11"/>
        <rFont val="Arial"/>
        <family val="2"/>
      </rPr>
      <t xml:space="preserve">Ruta 25B02 Bolombolo (Venecia) - Santa Fe de Antioquia.
</t>
    </r>
    <r>
      <rPr>
        <sz val="11"/>
        <rFont val="Arial"/>
        <family val="2"/>
      </rPr>
      <t xml:space="preserve">
- La Vía se encuentra en Operación Normal.
- Limpieza de Cunetas y Calzada. 
- Limpieza de Obras transversales.
- Se realizan labores de rocería.
</t>
    </r>
    <r>
      <rPr>
        <sz val="11"/>
        <color theme="1"/>
        <rFont val="Arial"/>
        <family val="2"/>
      </rPr>
      <t xml:space="preserve">- Se Continua con la contrucción de micropilotes margen derecha en el PR49+150 .
- Ambulancia y Grúa Disponibles en  Anzá PR44+900.
- Se presentra delisamientos menores PR29+400 y PR61+180 sobre berma y cuneta.
</t>
    </r>
    <r>
      <rPr>
        <b/>
        <sz val="11"/>
        <color theme="1"/>
        <rFont val="Arial"/>
        <family val="2"/>
      </rPr>
      <t xml:space="preserve">Ruta 6003 Peñalisa (Salgar) - Bolombolo (Venecia).
</t>
    </r>
    <r>
      <rPr>
        <sz val="11"/>
        <color theme="1"/>
        <rFont val="Arial"/>
        <family val="2"/>
      </rPr>
      <t>- Policía de carreteras en el PR 44+500. Puesto de control.
- Se realizan labores de rocería PR44+200 al PR48+000.
- La Vía se encuentra en Operación Normal.</t>
    </r>
  </si>
  <si>
    <t>UF 4 Ruta 25B02 - PR02+000 - PR03+000
Rocería.</t>
  </si>
  <si>
    <t>UF 4 Ruta 25B02 -PR5+800
Limpieza de ODT Box Culvert.</t>
  </si>
  <si>
    <t>UF2.2 Ruta 6203 PR114+050 
Puesto de control Policía Carreteras.</t>
  </si>
  <si>
    <t>UF2.2 Ruta 6204 PR05+550 
Vía en operación normal.</t>
  </si>
  <si>
    <t>UF2.1 Ruta 6204 PR6+735-PR7+200
Control Vehícular</t>
  </si>
  <si>
    <t>UF2.1 Ruta PR10+800-PR11+000
Control Vehícular</t>
  </si>
  <si>
    <t>UF1  Ruta 6204 A PR33+600
Control Policía de Carreteras</t>
  </si>
  <si>
    <t>UF1  Ruta 6204 A PR33+900
Limpieza de Cuneta</t>
  </si>
  <si>
    <t>UF3 Ruta 6204 APR44+630 
Inspección cámaras túnel</t>
  </si>
  <si>
    <t>UF3 Ruta 6204 APR45+250
Pintura señalizacion horizontal Peaje</t>
  </si>
  <si>
    <t>18/03/2021-24/03/2021</t>
  </si>
  <si>
    <t>ENVÍO OFICIO EPS4G-0364-21 ALCANCE OFICIO EPS4G-0227-21 REVISIÓN FICHA PREDIAL Y ESTUDIO DE TITULOS PREDIO MAR1_UF1_121A.</t>
  </si>
  <si>
    <t>La Interventoría dejó Revisado y Sin Observaciones la Ficha Predial del Predio MAR1_UF1_121A.</t>
  </si>
  <si>
    <t>COMITÉ INTERVENTORÍA - ANI</t>
  </si>
  <si>
    <t>MATRIZ - MED</t>
  </si>
  <si>
    <t>Elaboración de la matriz Carretero con corte a diciembre de 2020</t>
  </si>
  <si>
    <t xml:space="preserve">Se realizó comité entre la Interventoría y la Agencia para tratar los siguientes temas: 
- Análisis de äreas requeridas de los predios objeto del documento de Transacción.
- Concepto ANI con el fin de aclarar a quien le beneficia los rendimientos financieros de la subcuenta predios.
- Revisión por parte de la Interventoría a las cuentas de cobro de los Comites de Previa Aprobación de Aportes. </t>
  </si>
  <si>
    <t>UF 1</t>
  </si>
  <si>
    <t>UF 2</t>
  </si>
  <si>
    <t>UF 3</t>
  </si>
  <si>
    <t>UF 4</t>
  </si>
  <si>
    <t>pago de intereses del  aporte 44</t>
  </si>
  <si>
    <t>Aportes intereses fondeo 44</t>
  </si>
  <si>
    <t>Intereses Aporte 44</t>
  </si>
  <si>
    <t>pago de intereses del  aporte 41</t>
  </si>
  <si>
    <t>Intereses giro 11 semestre 11</t>
  </si>
  <si>
    <t>Intereses Aporte semestral 2021-01</t>
  </si>
  <si>
    <t>MASC int</t>
  </si>
  <si>
    <t>Intereses Giro 11 Semestral</t>
  </si>
  <si>
    <t>Sección intereses MASC</t>
  </si>
  <si>
    <t>Cumplió ( fecha extemporanea y pago de intereses)</t>
  </si>
  <si>
    <t>Sección intereses Interventoría y Supervisión</t>
  </si>
  <si>
    <t>ENTREGA MODIFICACION DISELO DEL TALUD K8+500 DE LA UNIDAD FUNCIONAL 1</t>
  </si>
  <si>
    <t>D-02-01-20210323-000783</t>
  </si>
  <si>
    <t>ENTREGA DISEÑO ESTRUCTURAL PARA LA REPARACION BOX COULVERT DE LA VEREDA VOLCANA ODT 219 K0+650 DE LA UNIDAD FUNCIONAL 1</t>
  </si>
  <si>
    <t>D-02-01-20210323-000784</t>
  </si>
  <si>
    <t>RESPUESTA A COMUNICACIÓN EPS4G-0219-21 REFERENTE AL PROCEDIMIENTO CONSTRUCTIVO DE CANALIZACIONES ELETRICAS Y TELECOMUNICACIONES DEL TUNEL</t>
  </si>
  <si>
    <t>D-02-01-20210323-000785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</si>
</sst>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12"/>
      <color theme="1"/>
      <name val="Calibri"/>
      <family val="2"/>
      <scheme val="minor"/>
    </font>
    <font>
      <b/>
      <sz val="9"/>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thin">
        <color auto="1"/>
      </right>
      <top style="medium">
        <color indexed="64"/>
      </top>
      <bottom style="thin">
        <color auto="1"/>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07">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5"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5"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5"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5"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9" fontId="18" fillId="17" borderId="4" xfId="1" applyFont="1" applyFill="1" applyBorder="1" applyAlignment="1">
      <alignment horizontal="center" vertical="center" wrapText="1"/>
    </xf>
    <xf numFmtId="9" fontId="18" fillId="0" borderId="4" xfId="1" applyFont="1" applyBorder="1" applyAlignment="1">
      <alignment horizontal="center" vertical="center" wrapText="1"/>
    </xf>
    <xf numFmtId="9" fontId="18" fillId="0" borderId="4" xfId="1" applyFont="1" applyBorder="1" applyAlignment="1">
      <alignment horizont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59"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3" fillId="23" borderId="42" xfId="0" applyFont="1" applyFill="1" applyBorder="1" applyAlignment="1">
      <alignment horizontal="right" vertical="center" wrapText="1"/>
    </xf>
    <xf numFmtId="8" fontId="64" fillId="0" borderId="57"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5" fillId="18" borderId="0" xfId="0" applyFont="1" applyFill="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1" fillId="8" borderId="0" xfId="12" applyFill="1"/>
    <xf numFmtId="0" fontId="6" fillId="18" borderId="1" xfId="2" applyFont="1" applyFill="1" applyBorder="1" applyAlignment="1">
      <alignment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18" borderId="1" xfId="2" applyNumberFormat="1" applyFont="1" applyFill="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164" fontId="3" fillId="0" borderId="0" xfId="11" applyFont="1" applyAlignment="1">
      <alignment horizontal="center" vertical="center"/>
    </xf>
    <xf numFmtId="177" fontId="3" fillId="0" borderId="4" xfId="0" applyNumberFormat="1" applyFont="1" applyBorder="1" applyAlignment="1">
      <alignment wrapText="1"/>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177" fontId="19" fillId="0" borderId="0" xfId="0" applyNumberFormat="1" applyFont="1" applyAlignment="1">
      <alignment wrapText="1"/>
    </xf>
    <xf numFmtId="0" fontId="21" fillId="0" borderId="1" xfId="12" applyFont="1" applyBorder="1" applyAlignment="1">
      <alignment horizontal="center" vertical="center"/>
    </xf>
    <xf numFmtId="0" fontId="2" fillId="21" borderId="16" xfId="12" applyFont="1" applyFill="1" applyBorder="1" applyAlignment="1">
      <alignment horizontal="center"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38" fillId="0" borderId="1" xfId="15" applyFont="1" applyBorder="1" applyAlignment="1">
      <alignment horizontal="center" vertical="center"/>
    </xf>
    <xf numFmtId="0" fontId="36" fillId="0" borderId="1" xfId="15" applyFont="1" applyBorder="1" applyAlignment="1">
      <alignment horizontal="center" vertical="center" wrapText="1"/>
    </xf>
    <xf numFmtId="0" fontId="4" fillId="0" borderId="1" xfId="0" applyFont="1" applyBorder="1" applyAlignment="1">
      <alignment horizontal="center" vertical="center" wrapText="1"/>
    </xf>
    <xf numFmtId="0" fontId="6" fillId="0" borderId="6" xfId="0" applyFont="1" applyBorder="1" applyAlignment="1">
      <alignment horizontal="center" vertical="center" wrapText="1"/>
    </xf>
    <xf numFmtId="0" fontId="7" fillId="3" borderId="1" xfId="0" applyFont="1" applyFill="1" applyBorder="1" applyAlignment="1">
      <alignment horizontal="center" vertical="center" wrapText="1"/>
    </xf>
    <xf numFmtId="0" fontId="6" fillId="0" borderId="1" xfId="2" applyFont="1" applyBorder="1" applyAlignment="1">
      <alignment horizontal="center" vertical="center" wrapText="1"/>
    </xf>
    <xf numFmtId="0" fontId="6" fillId="0" borderId="1"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3" fillId="0" borderId="0" xfId="0" applyFont="1" applyAlignment="1">
      <alignment horizontal="center" wrapText="1"/>
    </xf>
    <xf numFmtId="0" fontId="7" fillId="0" borderId="1" xfId="2" applyFont="1" applyBorder="1" applyAlignment="1">
      <alignment horizontal="center" vertical="center"/>
    </xf>
    <xf numFmtId="0" fontId="4" fillId="0" borderId="12" xfId="0" applyFont="1" applyBorder="1" applyAlignment="1">
      <alignment horizontal="left" vertical="center" wrapText="1"/>
    </xf>
    <xf numFmtId="0" fontId="6" fillId="0" borderId="12" xfId="2" applyFont="1" applyBorder="1" applyAlignment="1">
      <alignment horizontal="center" vertical="center" wrapText="1"/>
    </xf>
    <xf numFmtId="169" fontId="4" fillId="0" borderId="12" xfId="0" applyNumberFormat="1" applyFont="1" applyBorder="1" applyAlignment="1">
      <alignment horizontal="right" vertical="center" wrapText="1"/>
    </xf>
    <xf numFmtId="0" fontId="6" fillId="0" borderId="12" xfId="2" applyFont="1" applyBorder="1" applyAlignment="1">
      <alignment horizontal="left" vertical="center" wrapText="1"/>
    </xf>
    <xf numFmtId="1" fontId="18" fillId="17" borderId="1" xfId="0" applyNumberFormat="1" applyFont="1" applyFill="1" applyBorder="1" applyAlignment="1">
      <alignment vertical="center"/>
    </xf>
    <xf numFmtId="1" fontId="11" fillId="17" borderId="1" xfId="0" applyNumberFormat="1" applyFont="1" applyFill="1" applyBorder="1" applyAlignment="1">
      <alignment vertical="center"/>
    </xf>
    <xf numFmtId="0" fontId="6"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0" fontId="6" fillId="0" borderId="1" xfId="0" applyNumberFormat="1" applyFont="1" applyFill="1" applyBorder="1" applyAlignment="1">
      <alignment horizontal="center" vertical="center" wrapText="1"/>
    </xf>
    <xf numFmtId="0" fontId="7" fillId="7" borderId="1" xfId="0" applyFont="1" applyFill="1" applyBorder="1" applyAlignment="1">
      <alignment horizontal="left" vertical="center" wrapText="1"/>
    </xf>
    <xf numFmtId="38" fontId="6" fillId="0" borderId="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3" xfId="2" applyFont="1" applyBorder="1" applyAlignment="1">
      <alignment horizontal="center" vertical="center"/>
    </xf>
    <xf numFmtId="0" fontId="6" fillId="0" borderId="4" xfId="2" applyFont="1" applyBorder="1" applyAlignment="1">
      <alignment horizontal="center" vertical="center"/>
    </xf>
    <xf numFmtId="0" fontId="7" fillId="0" borderId="1" xfId="0"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6" fillId="0" borderId="1" xfId="0" applyFont="1" applyBorder="1" applyAlignment="1">
      <alignment horizontal="left" vertical="center" wrapText="1"/>
    </xf>
    <xf numFmtId="14" fontId="6" fillId="6" borderId="1"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38" fontId="6" fillId="6" borderId="1" xfId="0" applyNumberFormat="1" applyFont="1" applyFill="1" applyBorder="1" applyAlignment="1">
      <alignment horizontal="left" vertical="center" wrapText="1"/>
    </xf>
    <xf numFmtId="38" fontId="7" fillId="3" borderId="5"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2" applyFont="1" applyBorder="1" applyAlignment="1">
      <alignment horizontal="center" vertical="center"/>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38" fontId="4" fillId="6" borderId="1" xfId="0" applyNumberFormat="1" applyFont="1" applyFill="1" applyBorder="1" applyAlignment="1">
      <alignment horizontal="justify" vertical="center" wrapText="1"/>
    </xf>
    <xf numFmtId="38" fontId="4" fillId="0" borderId="1" xfId="0" applyNumberFormat="1" applyFont="1" applyFill="1" applyBorder="1" applyAlignment="1">
      <alignment horizontal="lef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38" fontId="4" fillId="0" borderId="11" xfId="0" applyNumberFormat="1"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5" fillId="0" borderId="3" xfId="0" applyFont="1" applyBorder="1" applyAlignment="1">
      <alignment horizontal="center" vertical="center" wrapText="1"/>
    </xf>
    <xf numFmtId="15" fontId="6" fillId="0" borderId="1" xfId="0" applyNumberFormat="1" applyFont="1" applyBorder="1" applyAlignment="1">
      <alignment horizontal="center" vertical="center" wrapText="1"/>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7" fillId="0" borderId="3" xfId="0" applyFont="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0" borderId="1" xfId="0" applyFont="1" applyBorder="1" applyAlignment="1">
      <alignment horizontal="left"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0" fontId="6" fillId="0" borderId="1" xfId="2" applyFont="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0" borderId="1" xfId="0" applyFont="1" applyBorder="1" applyAlignment="1">
      <alignment horizontal="center" vertical="center"/>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7" fillId="0" borderId="1" xfId="0"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5" fillId="0" borderId="1" xfId="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9" fontId="7" fillId="0" borderId="3" xfId="1" applyNumberFormat="1" applyFont="1" applyBorder="1" applyAlignment="1">
      <alignment horizontal="center" vertical="center" wrapText="1"/>
    </xf>
    <xf numFmtId="0" fontId="6" fillId="6" borderId="1" xfId="0" applyFont="1" applyFill="1" applyBorder="1" applyAlignment="1">
      <alignment horizontal="left" vertical="center" wrapText="1"/>
    </xf>
    <xf numFmtId="10" fontId="6" fillId="22" borderId="1"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2" fontId="7" fillId="4" borderId="1" xfId="0" applyNumberFormat="1" applyFont="1" applyFill="1" applyBorder="1" applyAlignment="1">
      <alignment horizontal="center" vertical="center" wrapText="1"/>
    </xf>
    <xf numFmtId="168" fontId="6" fillId="6" borderId="1" xfId="3" applyNumberFormat="1" applyFont="1" applyFill="1" applyBorder="1" applyAlignment="1">
      <alignment horizontal="center" vertical="center"/>
    </xf>
    <xf numFmtId="0" fontId="42" fillId="0" borderId="2" xfId="2" applyFont="1" applyBorder="1" applyAlignment="1">
      <alignment horizontal="left" vertical="center" wrapText="1"/>
    </xf>
    <xf numFmtId="10" fontId="6" fillId="0" borderId="1" xfId="1" applyNumberFormat="1" applyFont="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center" vertical="center" wrapText="1"/>
    </xf>
    <xf numFmtId="0" fontId="4" fillId="0" borderId="1" xfId="0" applyFont="1" applyBorder="1" applyAlignment="1">
      <alignment horizontal="center" vertical="center" wrapText="1"/>
    </xf>
    <xf numFmtId="9" fontId="6" fillId="0" borderId="1" xfId="1" applyNumberFormat="1" applyFont="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9" fontId="7" fillId="0" borderId="1" xfId="1" applyFont="1" applyBorder="1" applyAlignment="1">
      <alignment horizontal="center" vertical="center" wrapText="1"/>
    </xf>
    <xf numFmtId="0" fontId="7" fillId="3" borderId="6"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8" fillId="0" borderId="2"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166" fontId="4" fillId="0" borderId="1" xfId="0" applyNumberFormat="1" applyFont="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4" fillId="0" borderId="1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6" fillId="0" borderId="1" xfId="2" applyFont="1" applyBorder="1" applyAlignment="1">
      <alignment horizontal="left" vertical="center" wrapText="1"/>
    </xf>
    <xf numFmtId="38" fontId="4" fillId="6" borderId="1" xfId="0" applyNumberFormat="1" applyFont="1" applyFill="1" applyBorder="1" applyAlignment="1">
      <alignmen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38" fontId="4" fillId="6" borderId="1" xfId="0" applyNumberFormat="1" applyFont="1" applyFill="1" applyBorder="1" applyAlignment="1">
      <alignment horizontal="left"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8" xfId="0" applyFont="1" applyFill="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40" fillId="0" borderId="56" xfId="15" applyFont="1" applyBorder="1" applyAlignment="1">
      <alignment horizontal="left" vertical="center" wrapText="1"/>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3" xfId="15" applyFont="1" applyBorder="1" applyAlignment="1">
      <alignment horizontal="center" vertical="center"/>
    </xf>
    <xf numFmtId="0" fontId="39" fillId="0" borderId="2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6"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6" fillId="0" borderId="17" xfId="15" applyFont="1" applyBorder="1" applyAlignment="1">
      <alignment horizontal="center" vertical="center"/>
    </xf>
    <xf numFmtId="0" fontId="46" fillId="0" borderId="15" xfId="15" applyFont="1" applyBorder="1" applyAlignment="1">
      <alignment horizontal="center" vertical="center"/>
    </xf>
    <xf numFmtId="0" fontId="46" fillId="0" borderId="16" xfId="15" applyFont="1" applyBorder="1" applyAlignment="1">
      <alignment horizontal="center" vertical="center"/>
    </xf>
    <xf numFmtId="0" fontId="46" fillId="0" borderId="39" xfId="15" applyFont="1" applyBorder="1" applyAlignment="1">
      <alignment horizontal="center" vertical="center"/>
    </xf>
    <xf numFmtId="0" fontId="46" fillId="0" borderId="9" xfId="15" applyFont="1" applyBorder="1" applyAlignment="1">
      <alignment horizontal="center" vertical="center"/>
    </xf>
    <xf numFmtId="0" fontId="46"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65" fillId="0" borderId="56" xfId="15" applyFont="1" applyBorder="1" applyAlignment="1">
      <alignment horizontal="center" vertical="center"/>
    </xf>
    <xf numFmtId="0" fontId="65"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7" fillId="14" borderId="2" xfId="2" applyFont="1" applyFill="1" applyBorder="1" applyAlignment="1">
      <alignment horizontal="center" vertical="center"/>
    </xf>
    <xf numFmtId="0" fontId="7" fillId="14" borderId="3" xfId="2" applyFont="1" applyFill="1" applyBorder="1" applyAlignment="1">
      <alignment horizontal="center" vertical="center"/>
    </xf>
    <xf numFmtId="0" fontId="7" fillId="14" borderId="4" xfId="2" applyFont="1" applyFill="1" applyBorder="1" applyAlignment="1">
      <alignment horizontal="center" vertic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18" borderId="11" xfId="2" applyFont="1" applyFill="1" applyBorder="1" applyAlignment="1">
      <alignment horizontal="left" vertical="center" wrapText="1"/>
    </xf>
    <xf numFmtId="0" fontId="6" fillId="18" borderId="12" xfId="2" applyFont="1" applyFill="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5" fillId="0" borderId="17" xfId="12" applyFont="1" applyBorder="1" applyAlignment="1">
      <alignment horizontal="center"/>
    </xf>
    <xf numFmtId="0" fontId="55" fillId="0" borderId="16" xfId="12" applyFont="1" applyBorder="1" applyAlignment="1">
      <alignment horizontal="center"/>
    </xf>
    <xf numFmtId="0" fontId="55" fillId="0" borderId="21" xfId="12" applyFont="1" applyBorder="1" applyAlignment="1">
      <alignment horizontal="center"/>
    </xf>
    <xf numFmtId="0" fontId="55" fillId="0" borderId="20" xfId="12" applyFont="1" applyBorder="1" applyAlignment="1">
      <alignment horizontal="center"/>
    </xf>
    <xf numFmtId="14" fontId="2" fillId="0" borderId="0" xfId="12" applyNumberFormat="1" applyFont="1" applyAlignment="1">
      <alignment horizontal="center" vertical="center"/>
    </xf>
    <xf numFmtId="0" fontId="56" fillId="0" borderId="0" xfId="12" applyFont="1" applyAlignment="1">
      <alignment horizontal="center" vertical="center"/>
    </xf>
    <xf numFmtId="0" fontId="57" fillId="0" borderId="0" xfId="12" applyFont="1" applyAlignment="1">
      <alignment horizontal="center" vertical="center"/>
    </xf>
    <xf numFmtId="0" fontId="44" fillId="0" borderId="0" xfId="12" applyFont="1" applyAlignment="1">
      <alignment horizontal="center" vertical="center"/>
    </xf>
    <xf numFmtId="49" fontId="58" fillId="0" borderId="21" xfId="12" applyNumberFormat="1" applyFont="1" applyBorder="1" applyAlignment="1">
      <alignment horizontal="center" vertical="center" shrinkToFit="1"/>
    </xf>
    <xf numFmtId="49" fontId="58" fillId="0" borderId="20" xfId="12" applyNumberFormat="1" applyFont="1" applyBorder="1" applyAlignment="1">
      <alignment horizontal="center" vertical="center" shrinkToFit="1"/>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52"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9" fillId="20" borderId="17"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52" fillId="8" borderId="5" xfId="17" applyFont="1" applyFill="1" applyBorder="1" applyAlignment="1">
      <alignment horizontal="center" vertical="center" wrapText="1"/>
    </xf>
    <xf numFmtId="0" fontId="52" fillId="8" borderId="6" xfId="17" applyFont="1" applyFill="1" applyBorder="1" applyAlignment="1">
      <alignment horizontal="center" vertical="center" wrapText="1"/>
    </xf>
    <xf numFmtId="0" fontId="52" fillId="8" borderId="7" xfId="17" applyFont="1" applyFill="1" applyBorder="1" applyAlignment="1">
      <alignment horizontal="center" vertical="center" wrapText="1"/>
    </xf>
    <xf numFmtId="0" fontId="52" fillId="8" borderId="8" xfId="17" applyFont="1" applyFill="1" applyBorder="1" applyAlignment="1">
      <alignment horizontal="center" vertical="center" wrapText="1"/>
    </xf>
    <xf numFmtId="0" fontId="52" fillId="8" borderId="9" xfId="17" applyFont="1" applyFill="1" applyBorder="1" applyAlignment="1">
      <alignment horizontal="center" vertical="center" wrapText="1"/>
    </xf>
    <xf numFmtId="0" fontId="52" fillId="8" borderId="10" xfId="17" applyFont="1" applyFill="1" applyBorder="1" applyAlignment="1">
      <alignment horizontal="center" vertical="center" wrapText="1"/>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66" fillId="8" borderId="5" xfId="17" applyFont="1" applyFill="1" applyBorder="1" applyAlignment="1">
      <alignment horizontal="center" vertical="center" wrapText="1"/>
    </xf>
    <xf numFmtId="0" fontId="66" fillId="8" borderId="6" xfId="17" applyFont="1" applyFill="1" applyBorder="1" applyAlignment="1">
      <alignment horizontal="center" vertical="center" wrapText="1"/>
    </xf>
    <xf numFmtId="0" fontId="66" fillId="8" borderId="7" xfId="17" applyFont="1" applyFill="1" applyBorder="1" applyAlignment="1">
      <alignment horizontal="center" vertical="center" wrapText="1"/>
    </xf>
    <xf numFmtId="0" fontId="66" fillId="8" borderId="8" xfId="17" applyFont="1" applyFill="1" applyBorder="1" applyAlignment="1">
      <alignment horizontal="center" vertical="center" wrapText="1"/>
    </xf>
    <xf numFmtId="0" fontId="66" fillId="8" borderId="9" xfId="17" applyFont="1" applyFill="1" applyBorder="1" applyAlignment="1">
      <alignment horizontal="center" vertical="center" wrapText="1"/>
    </xf>
    <xf numFmtId="0" fontId="66" fillId="8" borderId="10" xfId="17"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62" fillId="0" borderId="21" xfId="12" applyFont="1" applyBorder="1" applyAlignment="1">
      <alignment horizontal="center" vertical="center"/>
    </xf>
    <xf numFmtId="0" fontId="62" fillId="0" borderId="0" xfId="12" applyFont="1" applyAlignment="1">
      <alignment horizontal="center" vertical="center"/>
    </xf>
    <xf numFmtId="0" fontId="62" fillId="0" borderId="20" xfId="12" applyFont="1" applyBorder="1" applyAlignment="1">
      <alignment horizontal="center" vertical="center"/>
    </xf>
    <xf numFmtId="0" fontId="2" fillId="21" borderId="41"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60" fillId="0" borderId="40" xfId="12" applyFont="1" applyBorder="1" applyAlignment="1">
      <alignment horizontal="center" vertical="center"/>
    </xf>
    <xf numFmtId="0" fontId="60" fillId="0" borderId="6" xfId="12" applyFont="1" applyBorder="1" applyAlignment="1">
      <alignment horizontal="center" vertical="center"/>
    </xf>
    <xf numFmtId="0" fontId="60" fillId="0" borderId="7" xfId="12" applyFont="1" applyBorder="1" applyAlignment="1">
      <alignment horizontal="center" vertical="center"/>
    </xf>
    <xf numFmtId="0" fontId="60" fillId="0" borderId="39" xfId="12" applyFont="1" applyBorder="1" applyAlignment="1">
      <alignment horizontal="center" vertical="center"/>
    </xf>
    <xf numFmtId="0" fontId="60" fillId="0" borderId="9" xfId="12" applyFont="1" applyBorder="1" applyAlignment="1">
      <alignment horizontal="center" vertical="center"/>
    </xf>
    <xf numFmtId="0" fontId="60" fillId="0" borderId="10" xfId="12" applyFont="1" applyBorder="1" applyAlignment="1">
      <alignment horizontal="center" vertical="center"/>
    </xf>
    <xf numFmtId="49" fontId="61" fillId="0" borderId="1" xfId="12" applyNumberFormat="1" applyFont="1" applyBorder="1" applyAlignment="1">
      <alignment horizontal="center" vertical="center" shrinkToFit="1"/>
    </xf>
    <xf numFmtId="49" fontId="61" fillId="0" borderId="26" xfId="12" applyNumberFormat="1" applyFont="1" applyBorder="1" applyAlignment="1">
      <alignment horizontal="center" vertical="center" shrinkToFi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23" fillId="21" borderId="17" xfId="12" applyFont="1" applyFill="1" applyBorder="1" applyAlignment="1">
      <alignment horizontal="center" vertical="center" wrapText="1"/>
    </xf>
    <xf numFmtId="0" fontId="23" fillId="21" borderId="15" xfId="12" applyFont="1" applyFill="1" applyBorder="1" applyAlignment="1">
      <alignment horizontal="center" vertical="center" wrapText="1"/>
    </xf>
    <xf numFmtId="0" fontId="23" fillId="21" borderId="16" xfId="12" applyFont="1" applyFill="1" applyBorder="1" applyAlignment="1">
      <alignment horizontal="center" vertical="center" wrapText="1"/>
    </xf>
    <xf numFmtId="0" fontId="23" fillId="21" borderId="22" xfId="12" applyFont="1" applyFill="1" applyBorder="1" applyAlignment="1">
      <alignment horizontal="center" vertical="center" wrapText="1"/>
    </xf>
    <xf numFmtId="0" fontId="23" fillId="21" borderId="23" xfId="12" applyFont="1" applyFill="1" applyBorder="1" applyAlignment="1">
      <alignment horizontal="center" vertical="center" wrapText="1"/>
    </xf>
    <xf numFmtId="0" fontId="23" fillId="21" borderId="24" xfId="12" applyFont="1" applyFill="1" applyBorder="1" applyAlignment="1">
      <alignment horizontal="center" vertical="center" wrapText="1"/>
    </xf>
    <xf numFmtId="0" fontId="0" fillId="21" borderId="17" xfId="12" applyFont="1" applyFill="1" applyBorder="1" applyAlignment="1">
      <alignment horizontal="center" vertical="center" wrapText="1"/>
    </xf>
    <xf numFmtId="0" fontId="1" fillId="21" borderId="15" xfId="12" applyFill="1" applyBorder="1" applyAlignment="1">
      <alignment horizontal="center" vertical="center" wrapText="1"/>
    </xf>
    <xf numFmtId="0" fontId="1" fillId="21" borderId="16" xfId="12" applyFill="1" applyBorder="1" applyAlignment="1">
      <alignment horizontal="center" vertical="center" wrapText="1"/>
    </xf>
    <xf numFmtId="0" fontId="1" fillId="21" borderId="22" xfId="12" applyFill="1" applyBorder="1" applyAlignment="1">
      <alignment horizontal="center" vertical="center" wrapText="1"/>
    </xf>
    <xf numFmtId="0" fontId="1" fillId="21" borderId="23" xfId="12" applyFill="1" applyBorder="1" applyAlignment="1">
      <alignment horizontal="center" vertical="center" wrapText="1"/>
    </xf>
    <xf numFmtId="0" fontId="1" fillId="21" borderId="24" xfId="12" applyFill="1" applyBorder="1" applyAlignment="1">
      <alignment horizontal="center" vertical="center" wrapText="1"/>
    </xf>
    <xf numFmtId="0" fontId="23" fillId="21" borderId="41" xfId="12" applyFont="1" applyFill="1" applyBorder="1" applyAlignment="1">
      <alignment horizontal="center" vertical="center" wrapText="1"/>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4" fontId="3" fillId="0" borderId="1" xfId="0" applyNumberFormat="1" applyFont="1" applyBorder="1" applyAlignment="1">
      <alignment wrapText="1"/>
    </xf>
    <xf numFmtId="169" fontId="6" fillId="0" borderId="12" xfId="0" applyNumberFormat="1" applyFont="1" applyBorder="1" applyAlignment="1">
      <alignment horizontal="right" vertical="center" wrapText="1"/>
    </xf>
    <xf numFmtId="0" fontId="4" fillId="0" borderId="12" xfId="0" applyFont="1" applyBorder="1" applyAlignment="1">
      <alignment horizontal="center" vertical="center" wrapText="1"/>
    </xf>
    <xf numFmtId="38" fontId="6" fillId="0" borderId="12" xfId="2" applyNumberFormat="1" applyFont="1" applyBorder="1" applyAlignment="1">
      <alignment horizontal="center" vertical="center" wrapText="1"/>
    </xf>
    <xf numFmtId="0" fontId="23" fillId="0" borderId="12" xfId="0" applyFont="1" applyBorder="1" applyAlignment="1">
      <alignment horizontal="center" vertical="center" wrapText="1"/>
    </xf>
    <xf numFmtId="169" fontId="6" fillId="0" borderId="11" xfId="0" applyNumberFormat="1" applyFont="1" applyBorder="1" applyAlignment="1">
      <alignment horizontal="right" vertical="center" wrapText="1"/>
    </xf>
    <xf numFmtId="0" fontId="4" fillId="0" borderId="11" xfId="0" applyFont="1" applyBorder="1" applyAlignment="1">
      <alignment horizontal="center" vertical="center" wrapText="1"/>
    </xf>
    <xf numFmtId="38" fontId="6" fillId="0" borderId="11" xfId="2" applyNumberFormat="1" applyFont="1" applyBorder="1" applyAlignment="1">
      <alignment horizontal="center" vertical="center" wrapText="1"/>
    </xf>
    <xf numFmtId="0" fontId="23" fillId="0" borderId="11" xfId="0" applyFont="1" applyBorder="1" applyAlignment="1">
      <alignment horizontal="center" vertical="center" wrapText="1"/>
    </xf>
    <xf numFmtId="0" fontId="6" fillId="0" borderId="1" xfId="2" applyFont="1" applyBorder="1" applyAlignment="1">
      <alignment horizontal="right" vertical="center" wrapText="1"/>
    </xf>
    <xf numFmtId="8" fontId="6" fillId="0" borderId="1" xfId="2" applyNumberFormat="1" applyFont="1" applyBorder="1" applyAlignment="1">
      <alignment horizontal="right" vertical="center" wrapText="1"/>
    </xf>
    <xf numFmtId="164" fontId="6" fillId="0" borderId="1" xfId="11" applyFont="1" applyBorder="1" applyAlignment="1">
      <alignment horizontal="right"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(Formato!$F$237:$G$237,Formato!$H$237:$I$237)</c:f>
              <c:strCache>
                <c:ptCount val="3"/>
                <c:pt idx="0">
                  <c:v>Programado</c:v>
                </c:pt>
                <c:pt idx="2">
                  <c:v>Ejecutado</c:v>
                </c:pt>
              </c:strCache>
            </c:strRef>
          </c:cat>
          <c:val>
            <c:numRef>
              <c:f>(Formato!$F$238:$G$238,Formato!$H$238:$I$238)</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107551648"/>
        <c:axId val="1414940096"/>
      </c:barChart>
      <c:catAx>
        <c:axId val="11075516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40096"/>
        <c:crosses val="autoZero"/>
        <c:auto val="0"/>
        <c:lblAlgn val="ctr"/>
        <c:lblOffset val="100"/>
        <c:tickMarkSkip val="1"/>
        <c:noMultiLvlLbl val="0"/>
      </c:catAx>
      <c:valAx>
        <c:axId val="1414940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075516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(Formato!$E$151:$F$151,Formato!$G$151:$H$151)</c:f>
              <c:strCache>
                <c:ptCount val="3"/>
                <c:pt idx="0">
                  <c:v>Programado</c:v>
                </c:pt>
                <c:pt idx="2">
                  <c:v>Ejecutado</c:v>
                </c:pt>
              </c:strCache>
            </c:strRef>
          </c:cat>
          <c:val>
            <c:numRef>
              <c:f>(Formato!$E$152:$F$152,Formato!$G$152:$H$152)</c:f>
              <c:numCache>
                <c:formatCode>0.00%</c:formatCode>
                <c:ptCount val="4"/>
                <c:pt idx="0">
                  <c:v>0.73089999999999999</c:v>
                </c:pt>
                <c:pt idx="2">
                  <c:v>0.86380000000000001</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414937920"/>
        <c:axId val="1414934656"/>
      </c:barChart>
      <c:catAx>
        <c:axId val="14149379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4656"/>
        <c:crosses val="autoZero"/>
        <c:auto val="0"/>
        <c:lblAlgn val="ctr"/>
        <c:lblOffset val="100"/>
        <c:tickMarkSkip val="1"/>
        <c:noMultiLvlLbl val="0"/>
      </c:catAx>
      <c:valAx>
        <c:axId val="14149346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7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(Formato!$F$194:$G$194,Formato!$H$194:$I$194)</c:f>
              <c:strCache>
                <c:ptCount val="3"/>
                <c:pt idx="0">
                  <c:v>Programado</c:v>
                </c:pt>
                <c:pt idx="2">
                  <c:v>Ejecutado</c:v>
                </c:pt>
              </c:strCache>
            </c:strRef>
          </c:cat>
          <c:val>
            <c:numRef>
              <c:f>(Formato!$F$195:$G$195,Formato!$H$195:$I$195)</c:f>
              <c:numCache>
                <c:formatCode>0.00%</c:formatCode>
                <c:ptCount val="4"/>
                <c:pt idx="0">
                  <c:v>0.56069999999999998</c:v>
                </c:pt>
                <c:pt idx="2">
                  <c:v>0.69740000000000002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414935200"/>
        <c:axId val="1414937376"/>
      </c:barChart>
      <c:catAx>
        <c:axId val="14149352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7376"/>
        <c:crosses val="autoZero"/>
        <c:auto val="0"/>
        <c:lblAlgn val="ctr"/>
        <c:lblOffset val="100"/>
        <c:tickMarkSkip val="1"/>
        <c:noMultiLvlLbl val="0"/>
      </c:catAx>
      <c:valAx>
        <c:axId val="1414937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52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(Formato!$E$252:$F$252,Formato!$G$252:$H$252)</c:f>
              <c:strCache>
                <c:ptCount val="3"/>
                <c:pt idx="0">
                  <c:v>Programado</c:v>
                </c:pt>
                <c:pt idx="2">
                  <c:v>Ejecutado</c:v>
                </c:pt>
              </c:strCache>
            </c:strRef>
          </c:cat>
          <c:val>
            <c:numRef>
              <c:f>(Formato!$E$253:$F$253,Formato!$G$253:$H$253)</c:f>
              <c:numCache>
                <c:formatCode>0.00%</c:formatCode>
                <c:ptCount val="4"/>
                <c:pt idx="0">
                  <c:v>0.79540000000000011</c:v>
                </c:pt>
                <c:pt idx="2">
                  <c:v>0.86380000000000001</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414929760"/>
        <c:axId val="1414927040"/>
      </c:barChart>
      <c:catAx>
        <c:axId val="14149297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27040"/>
        <c:crosses val="autoZero"/>
        <c:auto val="0"/>
        <c:lblAlgn val="ctr"/>
        <c:lblOffset val="100"/>
        <c:tickMarkSkip val="1"/>
        <c:noMultiLvlLbl val="0"/>
      </c:catAx>
      <c:valAx>
        <c:axId val="14149270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(Formato!$F$272:$G$272,Formato!$H$272:$I$272)</c:f>
              <c:strCache>
                <c:ptCount val="3"/>
                <c:pt idx="0">
                  <c:v>Programado</c:v>
                </c:pt>
                <c:pt idx="2">
                  <c:v>Ejecutado</c:v>
                </c:pt>
              </c:strCache>
            </c:strRef>
          </c:cat>
          <c:val>
            <c:numRef>
              <c:f>(Formato!$F$273:$G$273,Formato!$H$287:$I$287)</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414928672"/>
        <c:axId val="1414938464"/>
      </c:barChart>
      <c:catAx>
        <c:axId val="14149286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8464"/>
        <c:crosses val="autoZero"/>
        <c:auto val="0"/>
        <c:lblAlgn val="ctr"/>
        <c:lblOffset val="100"/>
        <c:tickMarkSkip val="1"/>
        <c:noMultiLvlLbl val="0"/>
      </c:catAx>
      <c:valAx>
        <c:axId val="1414938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Formato!$B$139:$D$144</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Formato!$H$139:$H$144</c:f>
              <c:numCache>
                <c:formatCode>0.00%</c:formatCode>
                <c:ptCount val="6"/>
                <c:pt idx="0">
                  <c:v>0.86380000000000001</c:v>
                </c:pt>
                <c:pt idx="1">
                  <c:v>0.69740000000000002</c:v>
                </c:pt>
                <c:pt idx="2" formatCode="0%">
                  <c:v>1</c:v>
                </c:pt>
                <c:pt idx="3">
                  <c:v>0.86380000000000001</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14935744"/>
        <c:axId val="1414929216"/>
      </c:barChart>
      <c:catAx>
        <c:axId val="14149357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216"/>
        <c:crosses val="autoZero"/>
        <c:auto val="1"/>
        <c:lblAlgn val="ctr"/>
        <c:lblOffset val="100"/>
        <c:noMultiLvlLbl val="0"/>
      </c:catAx>
      <c:valAx>
        <c:axId val="1414929216"/>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5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1.jpeg"/><Relationship Id="rId3" Type="http://schemas.openxmlformats.org/officeDocument/2006/relationships/image" Target="../media/image16.jpeg"/><Relationship Id="rId7" Type="http://schemas.openxmlformats.org/officeDocument/2006/relationships/image" Target="../media/image20.jpeg"/><Relationship Id="rId12" Type="http://schemas.openxmlformats.org/officeDocument/2006/relationships/image" Target="../media/image25.jpeg"/><Relationship Id="rId2" Type="http://schemas.openxmlformats.org/officeDocument/2006/relationships/image" Target="../media/image15.png"/><Relationship Id="rId1" Type="http://schemas.openxmlformats.org/officeDocument/2006/relationships/image" Target="../media/image14.jpeg"/><Relationship Id="rId6" Type="http://schemas.openxmlformats.org/officeDocument/2006/relationships/image" Target="../media/image19.jpeg"/><Relationship Id="rId11" Type="http://schemas.openxmlformats.org/officeDocument/2006/relationships/image" Target="../media/image24.jpeg"/><Relationship Id="rId5" Type="http://schemas.openxmlformats.org/officeDocument/2006/relationships/image" Target="../media/image18.jpeg"/><Relationship Id="rId10" Type="http://schemas.openxmlformats.org/officeDocument/2006/relationships/image" Target="../media/image23.jpeg"/><Relationship Id="rId4" Type="http://schemas.openxmlformats.org/officeDocument/2006/relationships/image" Target="../media/image17.jpeg"/><Relationship Id="rId9" Type="http://schemas.openxmlformats.org/officeDocument/2006/relationships/image" Target="../media/image22.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1.jpeg"/><Relationship Id="rId13" Type="http://schemas.openxmlformats.org/officeDocument/2006/relationships/image" Target="../media/image36.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5.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9.jpeg"/><Relationship Id="rId11" Type="http://schemas.openxmlformats.org/officeDocument/2006/relationships/image" Target="../media/image34.jpeg"/><Relationship Id="rId5" Type="http://schemas.openxmlformats.org/officeDocument/2006/relationships/image" Target="../media/image28.jpeg"/><Relationship Id="rId10" Type="http://schemas.openxmlformats.org/officeDocument/2006/relationships/image" Target="../media/image33.jpeg"/><Relationship Id="rId4" Type="http://schemas.openxmlformats.org/officeDocument/2006/relationships/image" Target="../media/image27.jpeg"/><Relationship Id="rId9" Type="http://schemas.openxmlformats.org/officeDocument/2006/relationships/image" Target="../media/image32.jpeg"/><Relationship Id="rId14" Type="http://schemas.openxmlformats.org/officeDocument/2006/relationships/image" Target="../media/image37.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3.jpeg"/><Relationship Id="rId13" Type="http://schemas.openxmlformats.org/officeDocument/2006/relationships/image" Target="../media/image48.jpeg"/><Relationship Id="rId18" Type="http://schemas.openxmlformats.org/officeDocument/2006/relationships/image" Target="../media/image53.jpeg"/><Relationship Id="rId26" Type="http://schemas.openxmlformats.org/officeDocument/2006/relationships/image" Target="../media/image61.jpeg"/><Relationship Id="rId3" Type="http://schemas.openxmlformats.org/officeDocument/2006/relationships/image" Target="../media/image38.jpeg"/><Relationship Id="rId21" Type="http://schemas.openxmlformats.org/officeDocument/2006/relationships/image" Target="../media/image56.jpeg"/><Relationship Id="rId34" Type="http://schemas.openxmlformats.org/officeDocument/2006/relationships/image" Target="../media/image69.jpeg"/><Relationship Id="rId7" Type="http://schemas.openxmlformats.org/officeDocument/2006/relationships/image" Target="../media/image42.jpeg"/><Relationship Id="rId12" Type="http://schemas.openxmlformats.org/officeDocument/2006/relationships/image" Target="../media/image47.jpeg"/><Relationship Id="rId17" Type="http://schemas.openxmlformats.org/officeDocument/2006/relationships/image" Target="../media/image52.jpeg"/><Relationship Id="rId25" Type="http://schemas.openxmlformats.org/officeDocument/2006/relationships/image" Target="../media/image60.jpeg"/><Relationship Id="rId33" Type="http://schemas.openxmlformats.org/officeDocument/2006/relationships/image" Target="../media/image68.jpeg"/><Relationship Id="rId2" Type="http://schemas.openxmlformats.org/officeDocument/2006/relationships/image" Target="../media/image4.png"/><Relationship Id="rId16" Type="http://schemas.openxmlformats.org/officeDocument/2006/relationships/image" Target="../media/image51.jpeg"/><Relationship Id="rId20" Type="http://schemas.openxmlformats.org/officeDocument/2006/relationships/image" Target="../media/image55.jpeg"/><Relationship Id="rId29" Type="http://schemas.openxmlformats.org/officeDocument/2006/relationships/image" Target="../media/image64.jpeg"/><Relationship Id="rId1" Type="http://schemas.openxmlformats.org/officeDocument/2006/relationships/image" Target="../media/image6.jpeg"/><Relationship Id="rId6" Type="http://schemas.openxmlformats.org/officeDocument/2006/relationships/image" Target="../media/image41.jpeg"/><Relationship Id="rId11" Type="http://schemas.openxmlformats.org/officeDocument/2006/relationships/image" Target="../media/image46.jpeg"/><Relationship Id="rId24" Type="http://schemas.openxmlformats.org/officeDocument/2006/relationships/image" Target="../media/image59.jpeg"/><Relationship Id="rId32" Type="http://schemas.openxmlformats.org/officeDocument/2006/relationships/image" Target="../media/image67.jpeg"/><Relationship Id="rId5" Type="http://schemas.openxmlformats.org/officeDocument/2006/relationships/image" Target="../media/image40.jpeg"/><Relationship Id="rId15" Type="http://schemas.openxmlformats.org/officeDocument/2006/relationships/image" Target="../media/image50.jpeg"/><Relationship Id="rId23" Type="http://schemas.openxmlformats.org/officeDocument/2006/relationships/image" Target="../media/image58.jpeg"/><Relationship Id="rId28" Type="http://schemas.openxmlformats.org/officeDocument/2006/relationships/image" Target="../media/image63.jpeg"/><Relationship Id="rId36" Type="http://schemas.openxmlformats.org/officeDocument/2006/relationships/image" Target="../media/image71.jpeg"/><Relationship Id="rId10" Type="http://schemas.openxmlformats.org/officeDocument/2006/relationships/image" Target="../media/image45.jpeg"/><Relationship Id="rId19" Type="http://schemas.openxmlformats.org/officeDocument/2006/relationships/image" Target="../media/image54.jpeg"/><Relationship Id="rId31" Type="http://schemas.openxmlformats.org/officeDocument/2006/relationships/image" Target="../media/image66.jpeg"/><Relationship Id="rId4" Type="http://schemas.openxmlformats.org/officeDocument/2006/relationships/image" Target="../media/image39.jpeg"/><Relationship Id="rId9" Type="http://schemas.openxmlformats.org/officeDocument/2006/relationships/image" Target="../media/image44.jpeg"/><Relationship Id="rId14" Type="http://schemas.openxmlformats.org/officeDocument/2006/relationships/image" Target="../media/image49.jpeg"/><Relationship Id="rId22" Type="http://schemas.openxmlformats.org/officeDocument/2006/relationships/image" Target="../media/image57.jpeg"/><Relationship Id="rId27" Type="http://schemas.openxmlformats.org/officeDocument/2006/relationships/image" Target="../media/image62.jpeg"/><Relationship Id="rId30" Type="http://schemas.openxmlformats.org/officeDocument/2006/relationships/image" Target="../media/image65.jpeg"/><Relationship Id="rId35" Type="http://schemas.openxmlformats.org/officeDocument/2006/relationships/image" Target="../media/image70.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82.jpeg"/><Relationship Id="rId18" Type="http://schemas.openxmlformats.org/officeDocument/2006/relationships/image" Target="../media/image87.jpeg"/><Relationship Id="rId26" Type="http://schemas.openxmlformats.org/officeDocument/2006/relationships/image" Target="../media/image95.jpeg"/><Relationship Id="rId39" Type="http://schemas.openxmlformats.org/officeDocument/2006/relationships/image" Target="../media/image108.jpeg"/><Relationship Id="rId3" Type="http://schemas.openxmlformats.org/officeDocument/2006/relationships/image" Target="../media/image72.jpeg"/><Relationship Id="rId21" Type="http://schemas.openxmlformats.org/officeDocument/2006/relationships/image" Target="../media/image90.jpeg"/><Relationship Id="rId34" Type="http://schemas.openxmlformats.org/officeDocument/2006/relationships/image" Target="../media/image103.jpeg"/><Relationship Id="rId42" Type="http://schemas.openxmlformats.org/officeDocument/2006/relationships/image" Target="../media/image111.jpeg"/><Relationship Id="rId47" Type="http://schemas.openxmlformats.org/officeDocument/2006/relationships/image" Target="../media/image116.jpeg"/><Relationship Id="rId50" Type="http://schemas.openxmlformats.org/officeDocument/2006/relationships/image" Target="../media/image119.jpeg"/><Relationship Id="rId7" Type="http://schemas.openxmlformats.org/officeDocument/2006/relationships/image" Target="../media/image76.jpeg"/><Relationship Id="rId12" Type="http://schemas.openxmlformats.org/officeDocument/2006/relationships/image" Target="../media/image81.jpeg"/><Relationship Id="rId17" Type="http://schemas.openxmlformats.org/officeDocument/2006/relationships/image" Target="../media/image86.jpeg"/><Relationship Id="rId25" Type="http://schemas.openxmlformats.org/officeDocument/2006/relationships/image" Target="../media/image94.jpeg"/><Relationship Id="rId33" Type="http://schemas.openxmlformats.org/officeDocument/2006/relationships/image" Target="../media/image102.jpeg"/><Relationship Id="rId38" Type="http://schemas.openxmlformats.org/officeDocument/2006/relationships/image" Target="../media/image107.jpeg"/><Relationship Id="rId46" Type="http://schemas.openxmlformats.org/officeDocument/2006/relationships/image" Target="../media/image115.jpeg"/><Relationship Id="rId2" Type="http://schemas.openxmlformats.org/officeDocument/2006/relationships/image" Target="../media/image4.png"/><Relationship Id="rId16" Type="http://schemas.openxmlformats.org/officeDocument/2006/relationships/image" Target="../media/image85.jpeg"/><Relationship Id="rId20" Type="http://schemas.openxmlformats.org/officeDocument/2006/relationships/image" Target="../media/image89.jpeg"/><Relationship Id="rId29" Type="http://schemas.openxmlformats.org/officeDocument/2006/relationships/image" Target="../media/image98.jpeg"/><Relationship Id="rId41" Type="http://schemas.openxmlformats.org/officeDocument/2006/relationships/image" Target="../media/image110.jpeg"/><Relationship Id="rId1" Type="http://schemas.openxmlformats.org/officeDocument/2006/relationships/image" Target="../media/image6.jpeg"/><Relationship Id="rId6" Type="http://schemas.openxmlformats.org/officeDocument/2006/relationships/image" Target="../media/image75.jpeg"/><Relationship Id="rId11" Type="http://schemas.openxmlformats.org/officeDocument/2006/relationships/image" Target="../media/image80.jpeg"/><Relationship Id="rId24" Type="http://schemas.openxmlformats.org/officeDocument/2006/relationships/image" Target="../media/image93.jpeg"/><Relationship Id="rId32" Type="http://schemas.openxmlformats.org/officeDocument/2006/relationships/image" Target="../media/image101.jpeg"/><Relationship Id="rId37" Type="http://schemas.openxmlformats.org/officeDocument/2006/relationships/image" Target="../media/image106.jpeg"/><Relationship Id="rId40" Type="http://schemas.openxmlformats.org/officeDocument/2006/relationships/image" Target="../media/image109.jpeg"/><Relationship Id="rId45" Type="http://schemas.openxmlformats.org/officeDocument/2006/relationships/image" Target="../media/image114.jpeg"/><Relationship Id="rId5" Type="http://schemas.openxmlformats.org/officeDocument/2006/relationships/image" Target="../media/image74.jpeg"/><Relationship Id="rId15" Type="http://schemas.openxmlformats.org/officeDocument/2006/relationships/image" Target="../media/image84.jpeg"/><Relationship Id="rId23" Type="http://schemas.openxmlformats.org/officeDocument/2006/relationships/image" Target="../media/image92.jpeg"/><Relationship Id="rId28" Type="http://schemas.openxmlformats.org/officeDocument/2006/relationships/image" Target="../media/image97.jpeg"/><Relationship Id="rId36" Type="http://schemas.openxmlformats.org/officeDocument/2006/relationships/image" Target="../media/image105.jpeg"/><Relationship Id="rId49" Type="http://schemas.openxmlformats.org/officeDocument/2006/relationships/image" Target="../media/image118.jpeg"/><Relationship Id="rId10" Type="http://schemas.openxmlformats.org/officeDocument/2006/relationships/image" Target="../media/image79.jpeg"/><Relationship Id="rId19" Type="http://schemas.openxmlformats.org/officeDocument/2006/relationships/image" Target="../media/image88.jpeg"/><Relationship Id="rId31" Type="http://schemas.openxmlformats.org/officeDocument/2006/relationships/image" Target="../media/image100.jpeg"/><Relationship Id="rId44" Type="http://schemas.openxmlformats.org/officeDocument/2006/relationships/image" Target="../media/image113.jpeg"/><Relationship Id="rId4" Type="http://schemas.openxmlformats.org/officeDocument/2006/relationships/image" Target="../media/image73.jpeg"/><Relationship Id="rId9" Type="http://schemas.openxmlformats.org/officeDocument/2006/relationships/image" Target="../media/image78.jpeg"/><Relationship Id="rId14" Type="http://schemas.openxmlformats.org/officeDocument/2006/relationships/image" Target="../media/image83.jpeg"/><Relationship Id="rId22" Type="http://schemas.openxmlformats.org/officeDocument/2006/relationships/image" Target="../media/image91.jpeg"/><Relationship Id="rId27" Type="http://schemas.openxmlformats.org/officeDocument/2006/relationships/image" Target="../media/image96.jpeg"/><Relationship Id="rId30" Type="http://schemas.openxmlformats.org/officeDocument/2006/relationships/image" Target="../media/image99.jpeg"/><Relationship Id="rId35" Type="http://schemas.openxmlformats.org/officeDocument/2006/relationships/image" Target="../media/image104.jpeg"/><Relationship Id="rId43" Type="http://schemas.openxmlformats.org/officeDocument/2006/relationships/image" Target="../media/image112.jpeg"/><Relationship Id="rId48" Type="http://schemas.openxmlformats.org/officeDocument/2006/relationships/image" Target="../media/image117.jpeg"/><Relationship Id="rId8" Type="http://schemas.openxmlformats.org/officeDocument/2006/relationships/image" Target="../media/image7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6.jpeg"/><Relationship Id="rId13" Type="http://schemas.openxmlformats.org/officeDocument/2006/relationships/image" Target="../media/image131.jpeg"/><Relationship Id="rId3" Type="http://schemas.openxmlformats.org/officeDocument/2006/relationships/image" Target="../media/image121.jpeg"/><Relationship Id="rId7" Type="http://schemas.openxmlformats.org/officeDocument/2006/relationships/image" Target="../media/image125.jpeg"/><Relationship Id="rId12" Type="http://schemas.openxmlformats.org/officeDocument/2006/relationships/image" Target="../media/image130.jpeg"/><Relationship Id="rId2" Type="http://schemas.openxmlformats.org/officeDocument/2006/relationships/image" Target="../media/image120.png"/><Relationship Id="rId1" Type="http://schemas.openxmlformats.org/officeDocument/2006/relationships/image" Target="../media/image6.jpeg"/><Relationship Id="rId6" Type="http://schemas.openxmlformats.org/officeDocument/2006/relationships/image" Target="../media/image124.jpeg"/><Relationship Id="rId11" Type="http://schemas.openxmlformats.org/officeDocument/2006/relationships/image" Target="../media/image129.jpeg"/><Relationship Id="rId5" Type="http://schemas.openxmlformats.org/officeDocument/2006/relationships/image" Target="../media/image123.jpeg"/><Relationship Id="rId10" Type="http://schemas.openxmlformats.org/officeDocument/2006/relationships/image" Target="../media/image128.jpeg"/><Relationship Id="rId4" Type="http://schemas.openxmlformats.org/officeDocument/2006/relationships/image" Target="../media/image122.jpeg"/><Relationship Id="rId9" Type="http://schemas.openxmlformats.org/officeDocument/2006/relationships/image" Target="../media/image127.jpeg"/><Relationship Id="rId14" Type="http://schemas.openxmlformats.org/officeDocument/2006/relationships/image" Target="../media/image132.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44.jpeg"/><Relationship Id="rId18" Type="http://schemas.openxmlformats.org/officeDocument/2006/relationships/image" Target="../media/image149.jpeg"/><Relationship Id="rId26" Type="http://schemas.openxmlformats.org/officeDocument/2006/relationships/image" Target="../media/image157.jpeg"/><Relationship Id="rId39" Type="http://schemas.openxmlformats.org/officeDocument/2006/relationships/image" Target="../media/image170.jpeg"/><Relationship Id="rId21" Type="http://schemas.openxmlformats.org/officeDocument/2006/relationships/image" Target="../media/image152.jpeg"/><Relationship Id="rId34" Type="http://schemas.openxmlformats.org/officeDocument/2006/relationships/image" Target="../media/image165.jpeg"/><Relationship Id="rId42" Type="http://schemas.openxmlformats.org/officeDocument/2006/relationships/image" Target="../media/image173.jpeg"/><Relationship Id="rId47" Type="http://schemas.openxmlformats.org/officeDocument/2006/relationships/image" Target="../media/image178.jpeg"/><Relationship Id="rId50" Type="http://schemas.openxmlformats.org/officeDocument/2006/relationships/image" Target="../media/image181.jpeg"/><Relationship Id="rId55" Type="http://schemas.openxmlformats.org/officeDocument/2006/relationships/image" Target="../media/image186.jpeg"/><Relationship Id="rId63" Type="http://schemas.openxmlformats.org/officeDocument/2006/relationships/image" Target="../media/image194.jpeg"/><Relationship Id="rId68" Type="http://schemas.openxmlformats.org/officeDocument/2006/relationships/image" Target="../media/image199.jpeg"/><Relationship Id="rId7" Type="http://schemas.openxmlformats.org/officeDocument/2006/relationships/image" Target="../media/image138.jpeg"/><Relationship Id="rId71" Type="http://schemas.openxmlformats.org/officeDocument/2006/relationships/image" Target="../media/image202.jpeg"/><Relationship Id="rId2" Type="http://schemas.openxmlformats.org/officeDocument/2006/relationships/image" Target="../media/image120.png"/><Relationship Id="rId16" Type="http://schemas.openxmlformats.org/officeDocument/2006/relationships/image" Target="../media/image147.jpeg"/><Relationship Id="rId29" Type="http://schemas.openxmlformats.org/officeDocument/2006/relationships/image" Target="../media/image160.jpeg"/><Relationship Id="rId11" Type="http://schemas.openxmlformats.org/officeDocument/2006/relationships/image" Target="../media/image142.jpeg"/><Relationship Id="rId24" Type="http://schemas.openxmlformats.org/officeDocument/2006/relationships/image" Target="../media/image155.jpeg"/><Relationship Id="rId32" Type="http://schemas.openxmlformats.org/officeDocument/2006/relationships/image" Target="../media/image163.jpeg"/><Relationship Id="rId37" Type="http://schemas.openxmlformats.org/officeDocument/2006/relationships/image" Target="../media/image168.jpeg"/><Relationship Id="rId40" Type="http://schemas.openxmlformats.org/officeDocument/2006/relationships/image" Target="../media/image171.jpeg"/><Relationship Id="rId45" Type="http://schemas.openxmlformats.org/officeDocument/2006/relationships/image" Target="../media/image176.jpeg"/><Relationship Id="rId53" Type="http://schemas.openxmlformats.org/officeDocument/2006/relationships/image" Target="../media/image184.jpeg"/><Relationship Id="rId58" Type="http://schemas.openxmlformats.org/officeDocument/2006/relationships/image" Target="../media/image189.jpeg"/><Relationship Id="rId66" Type="http://schemas.openxmlformats.org/officeDocument/2006/relationships/image" Target="../media/image197.jpeg"/><Relationship Id="rId74" Type="http://schemas.openxmlformats.org/officeDocument/2006/relationships/image" Target="../media/image205.jpeg"/><Relationship Id="rId5" Type="http://schemas.openxmlformats.org/officeDocument/2006/relationships/image" Target="../media/image136.jpeg"/><Relationship Id="rId15" Type="http://schemas.openxmlformats.org/officeDocument/2006/relationships/image" Target="../media/image146.jpeg"/><Relationship Id="rId23" Type="http://schemas.openxmlformats.org/officeDocument/2006/relationships/image" Target="../media/image154.jpeg"/><Relationship Id="rId28" Type="http://schemas.openxmlformats.org/officeDocument/2006/relationships/image" Target="../media/image159.jpeg"/><Relationship Id="rId36" Type="http://schemas.openxmlformats.org/officeDocument/2006/relationships/image" Target="../media/image167.jpeg"/><Relationship Id="rId49" Type="http://schemas.openxmlformats.org/officeDocument/2006/relationships/image" Target="../media/image180.jpeg"/><Relationship Id="rId57" Type="http://schemas.openxmlformats.org/officeDocument/2006/relationships/image" Target="../media/image188.jpeg"/><Relationship Id="rId61" Type="http://schemas.openxmlformats.org/officeDocument/2006/relationships/image" Target="../media/image192.jpeg"/><Relationship Id="rId10" Type="http://schemas.openxmlformats.org/officeDocument/2006/relationships/image" Target="../media/image141.jpeg"/><Relationship Id="rId19" Type="http://schemas.openxmlformats.org/officeDocument/2006/relationships/image" Target="../media/image150.jpeg"/><Relationship Id="rId31" Type="http://schemas.openxmlformats.org/officeDocument/2006/relationships/image" Target="../media/image162.jpeg"/><Relationship Id="rId44" Type="http://schemas.openxmlformats.org/officeDocument/2006/relationships/image" Target="../media/image175.jpeg"/><Relationship Id="rId52" Type="http://schemas.openxmlformats.org/officeDocument/2006/relationships/image" Target="../media/image183.jpeg"/><Relationship Id="rId60" Type="http://schemas.openxmlformats.org/officeDocument/2006/relationships/image" Target="../media/image191.jpeg"/><Relationship Id="rId65" Type="http://schemas.openxmlformats.org/officeDocument/2006/relationships/image" Target="../media/image196.jpeg"/><Relationship Id="rId73" Type="http://schemas.openxmlformats.org/officeDocument/2006/relationships/image" Target="../media/image204.jpeg"/><Relationship Id="rId4" Type="http://schemas.openxmlformats.org/officeDocument/2006/relationships/image" Target="../media/image135.jpeg"/><Relationship Id="rId9" Type="http://schemas.openxmlformats.org/officeDocument/2006/relationships/image" Target="../media/image140.jpeg"/><Relationship Id="rId14" Type="http://schemas.openxmlformats.org/officeDocument/2006/relationships/image" Target="../media/image145.jpeg"/><Relationship Id="rId22" Type="http://schemas.openxmlformats.org/officeDocument/2006/relationships/image" Target="../media/image153.jpeg"/><Relationship Id="rId27" Type="http://schemas.openxmlformats.org/officeDocument/2006/relationships/image" Target="../media/image158.jpeg"/><Relationship Id="rId30" Type="http://schemas.openxmlformats.org/officeDocument/2006/relationships/image" Target="../media/image161.jpeg"/><Relationship Id="rId35" Type="http://schemas.openxmlformats.org/officeDocument/2006/relationships/image" Target="../media/image166.jpeg"/><Relationship Id="rId43" Type="http://schemas.openxmlformats.org/officeDocument/2006/relationships/image" Target="../media/image174.jpeg"/><Relationship Id="rId48" Type="http://schemas.openxmlformats.org/officeDocument/2006/relationships/image" Target="../media/image179.jpeg"/><Relationship Id="rId56" Type="http://schemas.openxmlformats.org/officeDocument/2006/relationships/image" Target="../media/image187.jpeg"/><Relationship Id="rId64" Type="http://schemas.openxmlformats.org/officeDocument/2006/relationships/image" Target="../media/image195.jpeg"/><Relationship Id="rId69" Type="http://schemas.openxmlformats.org/officeDocument/2006/relationships/image" Target="../media/image200.jpeg"/><Relationship Id="rId8" Type="http://schemas.openxmlformats.org/officeDocument/2006/relationships/image" Target="../media/image139.jpeg"/><Relationship Id="rId51" Type="http://schemas.openxmlformats.org/officeDocument/2006/relationships/image" Target="../media/image182.jpeg"/><Relationship Id="rId72" Type="http://schemas.openxmlformats.org/officeDocument/2006/relationships/image" Target="../media/image203.jpeg"/><Relationship Id="rId3" Type="http://schemas.openxmlformats.org/officeDocument/2006/relationships/image" Target="../media/image134.jpeg"/><Relationship Id="rId12" Type="http://schemas.openxmlformats.org/officeDocument/2006/relationships/image" Target="../media/image143.jpeg"/><Relationship Id="rId17" Type="http://schemas.openxmlformats.org/officeDocument/2006/relationships/image" Target="../media/image148.jpeg"/><Relationship Id="rId25" Type="http://schemas.openxmlformats.org/officeDocument/2006/relationships/image" Target="../media/image156.jpeg"/><Relationship Id="rId33" Type="http://schemas.openxmlformats.org/officeDocument/2006/relationships/image" Target="../media/image164.jpeg"/><Relationship Id="rId38" Type="http://schemas.openxmlformats.org/officeDocument/2006/relationships/image" Target="../media/image169.jpeg"/><Relationship Id="rId46" Type="http://schemas.openxmlformats.org/officeDocument/2006/relationships/image" Target="../media/image177.jpeg"/><Relationship Id="rId59" Type="http://schemas.openxmlformats.org/officeDocument/2006/relationships/image" Target="../media/image190.jpeg"/><Relationship Id="rId67" Type="http://schemas.openxmlformats.org/officeDocument/2006/relationships/image" Target="../media/image198.jpeg"/><Relationship Id="rId20" Type="http://schemas.openxmlformats.org/officeDocument/2006/relationships/image" Target="../media/image151.jpeg"/><Relationship Id="rId41" Type="http://schemas.openxmlformats.org/officeDocument/2006/relationships/image" Target="../media/image172.jpeg"/><Relationship Id="rId54" Type="http://schemas.openxmlformats.org/officeDocument/2006/relationships/image" Target="../media/image185.jpeg"/><Relationship Id="rId62" Type="http://schemas.openxmlformats.org/officeDocument/2006/relationships/image" Target="../media/image193.jpeg"/><Relationship Id="rId70" Type="http://schemas.openxmlformats.org/officeDocument/2006/relationships/image" Target="../media/image201.jpeg"/><Relationship Id="rId75" Type="http://schemas.openxmlformats.org/officeDocument/2006/relationships/image" Target="../media/image206.png"/><Relationship Id="rId1" Type="http://schemas.openxmlformats.org/officeDocument/2006/relationships/image" Target="../media/image133.jpeg"/><Relationship Id="rId6" Type="http://schemas.openxmlformats.org/officeDocument/2006/relationships/image" Target="../media/image137.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235</xdr:row>
      <xdr:rowOff>0</xdr:rowOff>
    </xdr:from>
    <xdr:to>
      <xdr:col>19</xdr:col>
      <xdr:colOff>1142999</xdr:colOff>
      <xdr:row>243</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149</xdr:row>
      <xdr:rowOff>44223</xdr:rowOff>
    </xdr:from>
    <xdr:to>
      <xdr:col>19</xdr:col>
      <xdr:colOff>1143000</xdr:colOff>
      <xdr:row>156</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193</xdr:row>
      <xdr:rowOff>83127</xdr:rowOff>
    </xdr:from>
    <xdr:to>
      <xdr:col>19</xdr:col>
      <xdr:colOff>1166812</xdr:colOff>
      <xdr:row>199</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250</xdr:row>
      <xdr:rowOff>23813</xdr:rowOff>
    </xdr:from>
    <xdr:to>
      <xdr:col>19</xdr:col>
      <xdr:colOff>1095376</xdr:colOff>
      <xdr:row>257</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271</xdr:row>
      <xdr:rowOff>0</xdr:rowOff>
    </xdr:from>
    <xdr:to>
      <xdr:col>19</xdr:col>
      <xdr:colOff>1131094</xdr:colOff>
      <xdr:row>278</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134</xdr:row>
      <xdr:rowOff>269875</xdr:rowOff>
    </xdr:from>
    <xdr:to>
      <xdr:col>19</xdr:col>
      <xdr:colOff>1188736</xdr:colOff>
      <xdr:row>146</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568037</xdr:colOff>
      <xdr:row>382</xdr:row>
      <xdr:rowOff>180109</xdr:rowOff>
    </xdr:from>
    <xdr:to>
      <xdr:col>17</xdr:col>
      <xdr:colOff>136467</xdr:colOff>
      <xdr:row>382</xdr:row>
      <xdr:rowOff>3001587</xdr:rowOff>
    </xdr:to>
    <xdr:pic>
      <xdr:nvPicPr>
        <xdr:cNvPr id="10" name="Imagen 9">
          <a:extLst>
            <a:ext uri="{FF2B5EF4-FFF2-40B4-BE49-F238E27FC236}">
              <a16:creationId xmlns:a16="http://schemas.microsoft.com/office/drawing/2014/main" id="{DCB904F1-3095-45A2-BC72-8467441D7AF7}"/>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35782" y="535270364"/>
          <a:ext cx="9557558" cy="2821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428B4E8A-17B3-46E7-A22F-6E9B6A0BB8B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EC83899C-463F-4891-B52D-B6E1BA176CCB}"/>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295276</xdr:colOff>
      <xdr:row>1</xdr:row>
      <xdr:rowOff>57149</xdr:rowOff>
    </xdr:from>
    <xdr:ext cx="798492" cy="504825"/>
    <xdr:pic>
      <xdr:nvPicPr>
        <xdr:cNvPr id="4" name="Imagen 3">
          <a:extLst>
            <a:ext uri="{FF2B5EF4-FFF2-40B4-BE49-F238E27FC236}">
              <a16:creationId xmlns:a16="http://schemas.microsoft.com/office/drawing/2014/main" id="{2907BACD-E1B6-4DBA-91BC-73EE39FB4BA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27756" y="240029"/>
          <a:ext cx="798492" cy="504825"/>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33B7AEEC-E49D-4834-88BE-A11787FD44C5}"/>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05E5EE84-583F-470C-ADB3-83DF9C51358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E27EA8B-8CDE-4699-A4E0-BEBC36732FD4}"/>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139824</xdr:colOff>
      <xdr:row>24</xdr:row>
      <xdr:rowOff>49295</xdr:rowOff>
    </xdr:from>
    <xdr:to>
      <xdr:col>11</xdr:col>
      <xdr:colOff>499824</xdr:colOff>
      <xdr:row>37</xdr:row>
      <xdr:rowOff>128795</xdr:rowOff>
    </xdr:to>
    <xdr:pic>
      <xdr:nvPicPr>
        <xdr:cNvPr id="4" name="Imagen 3">
          <a:extLst>
            <a:ext uri="{FF2B5EF4-FFF2-40B4-BE49-F238E27FC236}">
              <a16:creationId xmlns:a16="http://schemas.microsoft.com/office/drawing/2014/main" id="{F557F169-503A-4090-9E11-90654384968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87184" y="4834655"/>
          <a:ext cx="3529920" cy="2456940"/>
        </a:xfrm>
        <a:prstGeom prst="rect">
          <a:avLst/>
        </a:prstGeom>
      </xdr:spPr>
    </xdr:pic>
    <xdr:clientData/>
  </xdr:twoCellAnchor>
  <xdr:twoCellAnchor editAs="oneCell">
    <xdr:from>
      <xdr:col>1</xdr:col>
      <xdr:colOff>648362</xdr:colOff>
      <xdr:row>24</xdr:row>
      <xdr:rowOff>67172</xdr:rowOff>
    </xdr:from>
    <xdr:to>
      <xdr:col>6</xdr:col>
      <xdr:colOff>197035</xdr:colOff>
      <xdr:row>37</xdr:row>
      <xdr:rowOff>109676</xdr:rowOff>
    </xdr:to>
    <xdr:pic>
      <xdr:nvPicPr>
        <xdr:cNvPr id="5" name="Imagen 4">
          <a:extLst>
            <a:ext uri="{FF2B5EF4-FFF2-40B4-BE49-F238E27FC236}">
              <a16:creationId xmlns:a16="http://schemas.microsoft.com/office/drawing/2014/main" id="{A5C7ACEC-DCA0-4FFF-950D-51D071C1ACB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842" y="4852532"/>
          <a:ext cx="3511073" cy="2419944"/>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9C598449-E38C-4118-9D75-41075AEE1C1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DAB16148-4375-46BB-8FE3-A366F4E0564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217135</xdr:colOff>
      <xdr:row>40</xdr:row>
      <xdr:rowOff>65495</xdr:rowOff>
    </xdr:from>
    <xdr:ext cx="3408000" cy="2556000"/>
    <xdr:pic>
      <xdr:nvPicPr>
        <xdr:cNvPr id="8" name="Imagen 7">
          <a:extLst>
            <a:ext uri="{FF2B5EF4-FFF2-40B4-BE49-F238E27FC236}">
              <a16:creationId xmlns:a16="http://schemas.microsoft.com/office/drawing/2014/main" id="{A6CAFEA2-F703-46E3-9719-B9B9C73A32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64495" y="8058875"/>
          <a:ext cx="3408000" cy="2556000"/>
        </a:xfrm>
        <a:prstGeom prst="rect">
          <a:avLst/>
        </a:prstGeom>
      </xdr:spPr>
    </xdr:pic>
    <xdr:clientData/>
  </xdr:oneCellAnchor>
  <xdr:oneCellAnchor>
    <xdr:from>
      <xdr:col>1</xdr:col>
      <xdr:colOff>756079</xdr:colOff>
      <xdr:row>56</xdr:row>
      <xdr:rowOff>117832</xdr:rowOff>
    </xdr:from>
    <xdr:ext cx="3099340" cy="2324505"/>
    <xdr:pic>
      <xdr:nvPicPr>
        <xdr:cNvPr id="9" name="Imagen 8">
          <a:extLst>
            <a:ext uri="{FF2B5EF4-FFF2-40B4-BE49-F238E27FC236}">
              <a16:creationId xmlns:a16="http://schemas.microsoft.com/office/drawing/2014/main" id="{E4577333-654C-4805-BDAA-8B0B82A83BE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548559" y="11517352"/>
          <a:ext cx="3099340" cy="2324505"/>
        </a:xfrm>
        <a:prstGeom prst="rect">
          <a:avLst/>
        </a:prstGeom>
      </xdr:spPr>
    </xdr:pic>
    <xdr:clientData/>
  </xdr:oneCellAnchor>
  <xdr:oneCellAnchor>
    <xdr:from>
      <xdr:col>1</xdr:col>
      <xdr:colOff>655285</xdr:colOff>
      <xdr:row>40</xdr:row>
      <xdr:rowOff>75020</xdr:rowOff>
    </xdr:from>
    <xdr:ext cx="3408000" cy="2556000"/>
    <xdr:pic>
      <xdr:nvPicPr>
        <xdr:cNvPr id="10" name="Imagen 9">
          <a:extLst>
            <a:ext uri="{FF2B5EF4-FFF2-40B4-BE49-F238E27FC236}">
              <a16:creationId xmlns:a16="http://schemas.microsoft.com/office/drawing/2014/main" id="{F068A33F-05D3-49C2-8AAA-2AE5F91FFD3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447765" y="8068400"/>
          <a:ext cx="3408000" cy="2556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2</xdr:col>
      <xdr:colOff>215152</xdr:colOff>
      <xdr:row>5</xdr:row>
      <xdr:rowOff>62753</xdr:rowOff>
    </xdr:from>
    <xdr:to>
      <xdr:col>5</xdr:col>
      <xdr:colOff>421341</xdr:colOff>
      <xdr:row>18</xdr:row>
      <xdr:rowOff>141194</xdr:rowOff>
    </xdr:to>
    <xdr:pic>
      <xdr:nvPicPr>
        <xdr:cNvPr id="10" name="3 Imagen">
          <a:extLst>
            <a:ext uri="{FF2B5EF4-FFF2-40B4-BE49-F238E27FC236}">
              <a16:creationId xmlns:a16="http://schemas.microsoft.com/office/drawing/2014/main" id="{EDAAB018-B969-4DD3-AA0D-927527AA2180}"/>
            </a:ext>
          </a:extLst>
        </xdr:cNvPr>
        <xdr:cNvPicPr>
          <a:picLocks noChangeAspect="1"/>
        </xdr:cNvPicPr>
      </xdr:nvPicPr>
      <xdr:blipFill>
        <a:blip xmlns:r="http://schemas.openxmlformats.org/officeDocument/2006/relationships" r:embed="rId3"/>
        <a:stretch>
          <a:fillRect/>
        </a:stretch>
      </xdr:blipFill>
      <xdr:spPr>
        <a:xfrm>
          <a:off x="1479176" y="1488141"/>
          <a:ext cx="2572871" cy="2427194"/>
        </a:xfrm>
        <a:prstGeom prst="rect">
          <a:avLst/>
        </a:prstGeom>
      </xdr:spPr>
    </xdr:pic>
    <xdr:clientData/>
  </xdr:twoCellAnchor>
  <xdr:twoCellAnchor editAs="oneCell">
    <xdr:from>
      <xdr:col>8</xdr:col>
      <xdr:colOff>251460</xdr:colOff>
      <xdr:row>5</xdr:row>
      <xdr:rowOff>40341</xdr:rowOff>
    </xdr:from>
    <xdr:to>
      <xdr:col>10</xdr:col>
      <xdr:colOff>744967</xdr:colOff>
      <xdr:row>18</xdr:row>
      <xdr:rowOff>111162</xdr:rowOff>
    </xdr:to>
    <xdr:pic>
      <xdr:nvPicPr>
        <xdr:cNvPr id="11" name="4 Imagen">
          <a:extLst>
            <a:ext uri="{FF2B5EF4-FFF2-40B4-BE49-F238E27FC236}">
              <a16:creationId xmlns:a16="http://schemas.microsoft.com/office/drawing/2014/main" id="{D6CCDF16-E8D9-4C48-91A3-376E097BA6BE}"/>
            </a:ext>
          </a:extLst>
        </xdr:cNvPr>
        <xdr:cNvPicPr>
          <a:picLocks noChangeAspect="1"/>
        </xdr:cNvPicPr>
      </xdr:nvPicPr>
      <xdr:blipFill>
        <a:blip xmlns:r="http://schemas.openxmlformats.org/officeDocument/2006/relationships" r:embed="rId4"/>
        <a:stretch>
          <a:fillRect/>
        </a:stretch>
      </xdr:blipFill>
      <xdr:spPr>
        <a:xfrm>
          <a:off x="6042660" y="1465729"/>
          <a:ext cx="2564354" cy="2419574"/>
        </a:xfrm>
        <a:prstGeom prst="rect">
          <a:avLst/>
        </a:prstGeom>
      </xdr:spPr>
    </xdr:pic>
    <xdr:clientData/>
  </xdr:twoCellAnchor>
  <xdr:twoCellAnchor editAs="oneCell">
    <xdr:from>
      <xdr:col>2</xdr:col>
      <xdr:colOff>311522</xdr:colOff>
      <xdr:row>21</xdr:row>
      <xdr:rowOff>98612</xdr:rowOff>
    </xdr:from>
    <xdr:to>
      <xdr:col>5</xdr:col>
      <xdr:colOff>246528</xdr:colOff>
      <xdr:row>35</xdr:row>
      <xdr:rowOff>43031</xdr:rowOff>
    </xdr:to>
    <xdr:pic>
      <xdr:nvPicPr>
        <xdr:cNvPr id="12" name="7 Imagen">
          <a:extLst>
            <a:ext uri="{FF2B5EF4-FFF2-40B4-BE49-F238E27FC236}">
              <a16:creationId xmlns:a16="http://schemas.microsoft.com/office/drawing/2014/main" id="{B298001B-D692-4FF0-AEE8-D2B20BDAD6B9}"/>
            </a:ext>
          </a:extLst>
        </xdr:cNvPr>
        <xdr:cNvPicPr>
          <a:picLocks noChangeAspect="1"/>
        </xdr:cNvPicPr>
      </xdr:nvPicPr>
      <xdr:blipFill rotWithShape="1">
        <a:blip xmlns:r="http://schemas.openxmlformats.org/officeDocument/2006/relationships" r:embed="rId5"/>
        <a:srcRect t="5532" b="-4654"/>
        <a:stretch/>
      </xdr:blipFill>
      <xdr:spPr>
        <a:xfrm>
          <a:off x="1575546" y="4634753"/>
          <a:ext cx="2301688" cy="2481431"/>
        </a:xfrm>
        <a:prstGeom prst="rect">
          <a:avLst/>
        </a:prstGeom>
      </xdr:spPr>
    </xdr:pic>
    <xdr:clientData/>
  </xdr:twoCellAnchor>
  <xdr:twoCellAnchor editAs="oneCell">
    <xdr:from>
      <xdr:col>2</xdr:col>
      <xdr:colOff>546846</xdr:colOff>
      <xdr:row>37</xdr:row>
      <xdr:rowOff>36755</xdr:rowOff>
    </xdr:from>
    <xdr:to>
      <xdr:col>5</xdr:col>
      <xdr:colOff>184672</xdr:colOff>
      <xdr:row>50</xdr:row>
      <xdr:rowOff>163606</xdr:rowOff>
    </xdr:to>
    <xdr:pic>
      <xdr:nvPicPr>
        <xdr:cNvPr id="13" name="8 Imagen">
          <a:extLst>
            <a:ext uri="{FF2B5EF4-FFF2-40B4-BE49-F238E27FC236}">
              <a16:creationId xmlns:a16="http://schemas.microsoft.com/office/drawing/2014/main" id="{D4F126FB-1911-4E24-85CE-CAA5EEA9A012}"/>
            </a:ext>
          </a:extLst>
        </xdr:cNvPr>
        <xdr:cNvPicPr>
          <a:picLocks noChangeAspect="1"/>
        </xdr:cNvPicPr>
      </xdr:nvPicPr>
      <xdr:blipFill>
        <a:blip xmlns:r="http://schemas.openxmlformats.org/officeDocument/2006/relationships" r:embed="rId6"/>
        <a:stretch>
          <a:fillRect/>
        </a:stretch>
      </xdr:blipFill>
      <xdr:spPr>
        <a:xfrm>
          <a:off x="1810870" y="7692614"/>
          <a:ext cx="2004508" cy="2457674"/>
        </a:xfrm>
        <a:prstGeom prst="rect">
          <a:avLst/>
        </a:prstGeom>
      </xdr:spPr>
    </xdr:pic>
    <xdr:clientData/>
  </xdr:twoCellAnchor>
  <xdr:twoCellAnchor editAs="oneCell">
    <xdr:from>
      <xdr:col>8</xdr:col>
      <xdr:colOff>204395</xdr:colOff>
      <xdr:row>21</xdr:row>
      <xdr:rowOff>116540</xdr:rowOff>
    </xdr:from>
    <xdr:to>
      <xdr:col>10</xdr:col>
      <xdr:colOff>469302</xdr:colOff>
      <xdr:row>34</xdr:row>
      <xdr:rowOff>77992</xdr:rowOff>
    </xdr:to>
    <xdr:pic>
      <xdr:nvPicPr>
        <xdr:cNvPr id="20" name="11 Imagen">
          <a:extLst>
            <a:ext uri="{FF2B5EF4-FFF2-40B4-BE49-F238E27FC236}">
              <a16:creationId xmlns:a16="http://schemas.microsoft.com/office/drawing/2014/main" id="{5E637013-EF22-4767-89B2-471EB2C2B95E}"/>
            </a:ext>
          </a:extLst>
        </xdr:cNvPr>
        <xdr:cNvPicPr>
          <a:picLocks noChangeAspect="1"/>
        </xdr:cNvPicPr>
      </xdr:nvPicPr>
      <xdr:blipFill rotWithShape="1">
        <a:blip xmlns:r="http://schemas.openxmlformats.org/officeDocument/2006/relationships" r:embed="rId7"/>
        <a:srcRect t="4520"/>
        <a:stretch/>
      </xdr:blipFill>
      <xdr:spPr>
        <a:xfrm>
          <a:off x="5995595" y="4652681"/>
          <a:ext cx="2335754" cy="2310205"/>
        </a:xfrm>
        <a:prstGeom prst="rect">
          <a:avLst/>
        </a:prstGeom>
      </xdr:spPr>
    </xdr:pic>
    <xdr:clientData/>
  </xdr:twoCellAnchor>
  <xdr:twoCellAnchor editAs="oneCell">
    <xdr:from>
      <xdr:col>7</xdr:col>
      <xdr:colOff>553123</xdr:colOff>
      <xdr:row>37</xdr:row>
      <xdr:rowOff>45721</xdr:rowOff>
    </xdr:from>
    <xdr:to>
      <xdr:col>11</xdr:col>
      <xdr:colOff>337522</xdr:colOff>
      <xdr:row>50</xdr:row>
      <xdr:rowOff>142092</xdr:rowOff>
    </xdr:to>
    <xdr:pic>
      <xdr:nvPicPr>
        <xdr:cNvPr id="21" name="15 Imagen">
          <a:extLst>
            <a:ext uri="{FF2B5EF4-FFF2-40B4-BE49-F238E27FC236}">
              <a16:creationId xmlns:a16="http://schemas.microsoft.com/office/drawing/2014/main" id="{D741BCD5-81E2-4063-B485-E2EAFD93CA5C}"/>
            </a:ext>
          </a:extLst>
        </xdr:cNvPr>
        <xdr:cNvPicPr>
          <a:picLocks noChangeAspect="1"/>
        </xdr:cNvPicPr>
      </xdr:nvPicPr>
      <xdr:blipFill>
        <a:blip xmlns:r="http://schemas.openxmlformats.org/officeDocument/2006/relationships" r:embed="rId8"/>
        <a:stretch>
          <a:fillRect/>
        </a:stretch>
      </xdr:blipFill>
      <xdr:spPr>
        <a:xfrm>
          <a:off x="5555429" y="7701580"/>
          <a:ext cx="3433034" cy="2427194"/>
        </a:xfrm>
        <a:prstGeom prst="rect">
          <a:avLst/>
        </a:prstGeom>
      </xdr:spPr>
    </xdr:pic>
    <xdr:clientData/>
  </xdr:twoCellAnchor>
  <xdr:twoCellAnchor editAs="oneCell">
    <xdr:from>
      <xdr:col>2</xdr:col>
      <xdr:colOff>374841</xdr:colOff>
      <xdr:row>53</xdr:row>
      <xdr:rowOff>89650</xdr:rowOff>
    </xdr:from>
    <xdr:to>
      <xdr:col>5</xdr:col>
      <xdr:colOff>137929</xdr:colOff>
      <xdr:row>66</xdr:row>
      <xdr:rowOff>135323</xdr:rowOff>
    </xdr:to>
    <xdr:pic>
      <xdr:nvPicPr>
        <xdr:cNvPr id="22" name="Imagen 21" descr="E:\DCIM\154___03\IMG_3460.JPG">
          <a:extLst>
            <a:ext uri="{FF2B5EF4-FFF2-40B4-BE49-F238E27FC236}">
              <a16:creationId xmlns:a16="http://schemas.microsoft.com/office/drawing/2014/main" id="{CA514590-D3FD-4AA4-AAE1-B1206B6C75BD}"/>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358"/>
        <a:stretch/>
      </xdr:blipFill>
      <xdr:spPr bwMode="auto">
        <a:xfrm rot="5400000">
          <a:off x="1515502" y="10764472"/>
          <a:ext cx="2376496" cy="2129770"/>
        </a:xfrm>
        <a:prstGeom prst="rect">
          <a:avLst/>
        </a:prstGeom>
        <a:noFill/>
        <a:ln>
          <a:noFill/>
        </a:ln>
      </xdr:spPr>
    </xdr:pic>
    <xdr:clientData/>
  </xdr:twoCellAnchor>
  <xdr:twoCellAnchor editAs="oneCell">
    <xdr:from>
      <xdr:col>7</xdr:col>
      <xdr:colOff>439093</xdr:colOff>
      <xdr:row>53</xdr:row>
      <xdr:rowOff>44519</xdr:rowOff>
    </xdr:from>
    <xdr:to>
      <xdr:col>11</xdr:col>
      <xdr:colOff>286035</xdr:colOff>
      <xdr:row>66</xdr:row>
      <xdr:rowOff>165166</xdr:rowOff>
    </xdr:to>
    <xdr:pic>
      <xdr:nvPicPr>
        <xdr:cNvPr id="23" name="Imagen 22">
          <a:extLst>
            <a:ext uri="{FF2B5EF4-FFF2-40B4-BE49-F238E27FC236}">
              <a16:creationId xmlns:a16="http://schemas.microsoft.com/office/drawing/2014/main" id="{2BE31FF8-79C7-4805-B390-7CB5F379FCC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441399" y="10595978"/>
          <a:ext cx="3495577" cy="2451470"/>
        </a:xfrm>
        <a:prstGeom prst="rect">
          <a:avLst/>
        </a:prstGeom>
      </xdr:spPr>
    </xdr:pic>
    <xdr:clientData/>
  </xdr:twoCellAnchor>
  <xdr:twoCellAnchor editAs="oneCell">
    <xdr:from>
      <xdr:col>1</xdr:col>
      <xdr:colOff>484094</xdr:colOff>
      <xdr:row>70</xdr:row>
      <xdr:rowOff>69579</xdr:rowOff>
    </xdr:from>
    <xdr:to>
      <xdr:col>5</xdr:col>
      <xdr:colOff>811945</xdr:colOff>
      <xdr:row>82</xdr:row>
      <xdr:rowOff>68285</xdr:rowOff>
    </xdr:to>
    <xdr:pic>
      <xdr:nvPicPr>
        <xdr:cNvPr id="24" name="Imagen 23">
          <a:extLst>
            <a:ext uri="{FF2B5EF4-FFF2-40B4-BE49-F238E27FC236}">
              <a16:creationId xmlns:a16="http://schemas.microsoft.com/office/drawing/2014/main" id="{35D26E0A-F892-4BEF-82F3-31226A3D9FB9}"/>
            </a:ext>
          </a:extLst>
        </xdr:cNvPr>
        <xdr:cNvPicPr>
          <a:picLocks noChangeAspect="1"/>
        </xdr:cNvPicPr>
      </xdr:nvPicPr>
      <xdr:blipFill>
        <a:blip xmlns:r="http://schemas.openxmlformats.org/officeDocument/2006/relationships" r:embed="rId11"/>
        <a:stretch>
          <a:fillRect/>
        </a:stretch>
      </xdr:blipFill>
      <xdr:spPr>
        <a:xfrm>
          <a:off x="959223" y="13982803"/>
          <a:ext cx="3483428" cy="2446070"/>
        </a:xfrm>
        <a:prstGeom prst="rect">
          <a:avLst/>
        </a:prstGeom>
      </xdr:spPr>
    </xdr:pic>
    <xdr:clientData/>
  </xdr:twoCellAnchor>
  <xdr:twoCellAnchor editAs="oneCell">
    <xdr:from>
      <xdr:col>7</xdr:col>
      <xdr:colOff>507449</xdr:colOff>
      <xdr:row>70</xdr:row>
      <xdr:rowOff>52566</xdr:rowOff>
    </xdr:from>
    <xdr:to>
      <xdr:col>11</xdr:col>
      <xdr:colOff>347191</xdr:colOff>
      <xdr:row>82</xdr:row>
      <xdr:rowOff>51272</xdr:rowOff>
    </xdr:to>
    <xdr:pic>
      <xdr:nvPicPr>
        <xdr:cNvPr id="25" name="Imagen 24">
          <a:extLst>
            <a:ext uri="{FF2B5EF4-FFF2-40B4-BE49-F238E27FC236}">
              <a16:creationId xmlns:a16="http://schemas.microsoft.com/office/drawing/2014/main" id="{661B7355-716B-4D9E-808C-CFC1710441AE}"/>
            </a:ext>
          </a:extLst>
        </xdr:cNvPr>
        <xdr:cNvPicPr>
          <a:picLocks noChangeAspect="1"/>
        </xdr:cNvPicPr>
      </xdr:nvPicPr>
      <xdr:blipFill>
        <a:blip xmlns:r="http://schemas.openxmlformats.org/officeDocument/2006/relationships" r:embed="rId12"/>
        <a:stretch>
          <a:fillRect/>
        </a:stretch>
      </xdr:blipFill>
      <xdr:spPr>
        <a:xfrm>
          <a:off x="5509755" y="13965790"/>
          <a:ext cx="3488377" cy="24460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4BE7CC51-2180-4184-AE72-A68FE4E37B3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AB56518-B10A-413E-8C82-0D6CB73419B0}"/>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66674</xdr:colOff>
      <xdr:row>6</xdr:row>
      <xdr:rowOff>85725</xdr:rowOff>
    </xdr:from>
    <xdr:ext cx="3609975" cy="2505075"/>
    <xdr:pic>
      <xdr:nvPicPr>
        <xdr:cNvPr id="4" name="Imagen 3">
          <a:extLst>
            <a:ext uri="{FF2B5EF4-FFF2-40B4-BE49-F238E27FC236}">
              <a16:creationId xmlns:a16="http://schemas.microsoft.com/office/drawing/2014/main" id="{1C3FFC2F-C22A-420F-AB4C-D06DC15CE53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3374" y="1823085"/>
          <a:ext cx="3609975" cy="2505075"/>
        </a:xfrm>
        <a:prstGeom prst="rect">
          <a:avLst/>
        </a:prstGeom>
      </xdr:spPr>
    </xdr:pic>
    <xdr:clientData/>
  </xdr:oneCellAnchor>
  <xdr:oneCellAnchor>
    <xdr:from>
      <xdr:col>1</xdr:col>
      <xdr:colOff>92475</xdr:colOff>
      <xdr:row>39</xdr:row>
      <xdr:rowOff>80738</xdr:rowOff>
    </xdr:from>
    <xdr:ext cx="3612750" cy="2500538"/>
    <xdr:pic>
      <xdr:nvPicPr>
        <xdr:cNvPr id="5" name="Imagen 4">
          <a:extLst>
            <a:ext uri="{FF2B5EF4-FFF2-40B4-BE49-F238E27FC236}">
              <a16:creationId xmlns:a16="http://schemas.microsoft.com/office/drawing/2014/main" id="{23F97443-A922-48E5-8090-3D715B71514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59175" y="8607518"/>
          <a:ext cx="3612750" cy="2500538"/>
        </a:xfrm>
        <a:prstGeom prst="rect">
          <a:avLst/>
        </a:prstGeom>
      </xdr:spPr>
    </xdr:pic>
    <xdr:clientData/>
  </xdr:oneCellAnchor>
  <xdr:oneCellAnchor>
    <xdr:from>
      <xdr:col>7</xdr:col>
      <xdr:colOff>107408</xdr:colOff>
      <xdr:row>39</xdr:row>
      <xdr:rowOff>76201</xdr:rowOff>
    </xdr:from>
    <xdr:ext cx="4426491" cy="2495549"/>
    <xdr:pic>
      <xdr:nvPicPr>
        <xdr:cNvPr id="6" name="Imagen 5">
          <a:extLst>
            <a:ext uri="{FF2B5EF4-FFF2-40B4-BE49-F238E27FC236}">
              <a16:creationId xmlns:a16="http://schemas.microsoft.com/office/drawing/2014/main" id="{16532D71-5814-423D-94FA-4D5E7955018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52688" y="8602981"/>
          <a:ext cx="4426491" cy="2495549"/>
        </a:xfrm>
        <a:prstGeom prst="rect">
          <a:avLst/>
        </a:prstGeom>
      </xdr:spPr>
    </xdr:pic>
    <xdr:clientData/>
  </xdr:oneCellAnchor>
  <xdr:oneCellAnchor>
    <xdr:from>
      <xdr:col>7</xdr:col>
      <xdr:colOff>128585</xdr:colOff>
      <xdr:row>22</xdr:row>
      <xdr:rowOff>76199</xdr:rowOff>
    </xdr:from>
    <xdr:ext cx="4395789" cy="2486025"/>
    <xdr:pic>
      <xdr:nvPicPr>
        <xdr:cNvPr id="7" name="Imagen 6">
          <a:extLst>
            <a:ext uri="{FF2B5EF4-FFF2-40B4-BE49-F238E27FC236}">
              <a16:creationId xmlns:a16="http://schemas.microsoft.com/office/drawing/2014/main" id="{BD112DE2-9BC2-401C-BB68-383D83DACB1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73865" y="5059679"/>
          <a:ext cx="4395789" cy="2486025"/>
        </a:xfrm>
        <a:prstGeom prst="rect">
          <a:avLst/>
        </a:prstGeom>
      </xdr:spPr>
    </xdr:pic>
    <xdr:clientData/>
  </xdr:oneCellAnchor>
  <xdr:oneCellAnchor>
    <xdr:from>
      <xdr:col>7</xdr:col>
      <xdr:colOff>112232</xdr:colOff>
      <xdr:row>6</xdr:row>
      <xdr:rowOff>95249</xdr:rowOff>
    </xdr:from>
    <xdr:ext cx="4421667" cy="2486025"/>
    <xdr:pic>
      <xdr:nvPicPr>
        <xdr:cNvPr id="8" name="Imagen 7">
          <a:extLst>
            <a:ext uri="{FF2B5EF4-FFF2-40B4-BE49-F238E27FC236}">
              <a16:creationId xmlns:a16="http://schemas.microsoft.com/office/drawing/2014/main" id="{FBBEB5F6-1218-47E2-B35D-DC2A0C2689E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57512" y="1832609"/>
          <a:ext cx="4421667" cy="2486025"/>
        </a:xfrm>
        <a:prstGeom prst="rect">
          <a:avLst/>
        </a:prstGeom>
      </xdr:spPr>
    </xdr:pic>
    <xdr:clientData/>
  </xdr:oneCellAnchor>
  <xdr:twoCellAnchor editAs="oneCell">
    <xdr:from>
      <xdr:col>1</xdr:col>
      <xdr:colOff>100951</xdr:colOff>
      <xdr:row>22</xdr:row>
      <xdr:rowOff>76200</xdr:rowOff>
    </xdr:from>
    <xdr:to>
      <xdr:col>6</xdr:col>
      <xdr:colOff>561974</xdr:colOff>
      <xdr:row>35</xdr:row>
      <xdr:rowOff>66674</xdr:rowOff>
    </xdr:to>
    <xdr:pic>
      <xdr:nvPicPr>
        <xdr:cNvPr id="9" name="Imagen 8">
          <a:extLst>
            <a:ext uri="{FF2B5EF4-FFF2-40B4-BE49-F238E27FC236}">
              <a16:creationId xmlns:a16="http://schemas.microsoft.com/office/drawing/2014/main" id="{ACDA5EDB-0983-486D-8593-67959AA169D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67651" y="5059680"/>
          <a:ext cx="3653803" cy="2383154"/>
        </a:xfrm>
        <a:prstGeom prst="rect">
          <a:avLst/>
        </a:prstGeom>
      </xdr:spPr>
    </xdr:pic>
    <xdr:clientData/>
  </xdr:twoCellAnchor>
  <xdr:twoCellAnchor editAs="oneCell">
    <xdr:from>
      <xdr:col>1</xdr:col>
      <xdr:colOff>76484</xdr:colOff>
      <xdr:row>88</xdr:row>
      <xdr:rowOff>66675</xdr:rowOff>
    </xdr:from>
    <xdr:to>
      <xdr:col>6</xdr:col>
      <xdr:colOff>590549</xdr:colOff>
      <xdr:row>101</xdr:row>
      <xdr:rowOff>106794</xdr:rowOff>
    </xdr:to>
    <xdr:pic>
      <xdr:nvPicPr>
        <xdr:cNvPr id="10" name="Imagen 9">
          <a:extLst>
            <a:ext uri="{FF2B5EF4-FFF2-40B4-BE49-F238E27FC236}">
              <a16:creationId xmlns:a16="http://schemas.microsoft.com/office/drawing/2014/main" id="{82A31DA7-D89E-4A53-BC49-C8352AF28B5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3184" y="18552795"/>
          <a:ext cx="3706845" cy="2417559"/>
        </a:xfrm>
        <a:prstGeom prst="rect">
          <a:avLst/>
        </a:prstGeom>
      </xdr:spPr>
    </xdr:pic>
    <xdr:clientData/>
  </xdr:twoCellAnchor>
  <xdr:twoCellAnchor editAs="oneCell">
    <xdr:from>
      <xdr:col>7</xdr:col>
      <xdr:colOff>85170</xdr:colOff>
      <xdr:row>55</xdr:row>
      <xdr:rowOff>85725</xdr:rowOff>
    </xdr:from>
    <xdr:to>
      <xdr:col>11</xdr:col>
      <xdr:colOff>561975</xdr:colOff>
      <xdr:row>68</xdr:row>
      <xdr:rowOff>129225</xdr:rowOff>
    </xdr:to>
    <xdr:pic>
      <xdr:nvPicPr>
        <xdr:cNvPr id="11" name="Imagen 10">
          <a:extLst>
            <a:ext uri="{FF2B5EF4-FFF2-40B4-BE49-F238E27FC236}">
              <a16:creationId xmlns:a16="http://schemas.microsoft.com/office/drawing/2014/main" id="{F5C65DE5-4495-4BA6-B768-F87C67AC9D8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30450" y="11828145"/>
          <a:ext cx="4614465" cy="2520000"/>
        </a:xfrm>
        <a:prstGeom prst="rect">
          <a:avLst/>
        </a:prstGeom>
      </xdr:spPr>
    </xdr:pic>
    <xdr:clientData/>
  </xdr:twoCellAnchor>
  <xdr:twoCellAnchor editAs="oneCell">
    <xdr:from>
      <xdr:col>7</xdr:col>
      <xdr:colOff>95250</xdr:colOff>
      <xdr:row>72</xdr:row>
      <xdr:rowOff>57595</xdr:rowOff>
    </xdr:from>
    <xdr:to>
      <xdr:col>11</xdr:col>
      <xdr:colOff>485775</xdr:colOff>
      <xdr:row>85</xdr:row>
      <xdr:rowOff>73214</xdr:rowOff>
    </xdr:to>
    <xdr:pic>
      <xdr:nvPicPr>
        <xdr:cNvPr id="12" name="Imagen 11">
          <a:extLst>
            <a:ext uri="{FF2B5EF4-FFF2-40B4-BE49-F238E27FC236}">
              <a16:creationId xmlns:a16="http://schemas.microsoft.com/office/drawing/2014/main" id="{93E49E9C-E7F7-49CE-AAA9-926F3ED0BEB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40530" y="15404275"/>
          <a:ext cx="4528185" cy="2393059"/>
        </a:xfrm>
        <a:prstGeom prst="rect">
          <a:avLst/>
        </a:prstGeom>
      </xdr:spPr>
    </xdr:pic>
    <xdr:clientData/>
  </xdr:twoCellAnchor>
  <xdr:twoCellAnchor editAs="oneCell">
    <xdr:from>
      <xdr:col>1</xdr:col>
      <xdr:colOff>100845</xdr:colOff>
      <xdr:row>72</xdr:row>
      <xdr:rowOff>66676</xdr:rowOff>
    </xdr:from>
    <xdr:to>
      <xdr:col>6</xdr:col>
      <xdr:colOff>561975</xdr:colOff>
      <xdr:row>85</xdr:row>
      <xdr:rowOff>104776</xdr:rowOff>
    </xdr:to>
    <xdr:pic>
      <xdr:nvPicPr>
        <xdr:cNvPr id="13" name="Imagen 12">
          <a:extLst>
            <a:ext uri="{FF2B5EF4-FFF2-40B4-BE49-F238E27FC236}">
              <a16:creationId xmlns:a16="http://schemas.microsoft.com/office/drawing/2014/main" id="{DE49CB34-E8CB-4A21-8360-587DCA88ADF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67545" y="15413356"/>
          <a:ext cx="3653910" cy="2415540"/>
        </a:xfrm>
        <a:prstGeom prst="rect">
          <a:avLst/>
        </a:prstGeom>
      </xdr:spPr>
    </xdr:pic>
    <xdr:clientData/>
  </xdr:twoCellAnchor>
  <xdr:twoCellAnchor editAs="oneCell">
    <xdr:from>
      <xdr:col>7</xdr:col>
      <xdr:colOff>154316</xdr:colOff>
      <xdr:row>88</xdr:row>
      <xdr:rowOff>123830</xdr:rowOff>
    </xdr:from>
    <xdr:to>
      <xdr:col>11</xdr:col>
      <xdr:colOff>561975</xdr:colOff>
      <xdr:row>101</xdr:row>
      <xdr:rowOff>76204</xdr:rowOff>
    </xdr:to>
    <xdr:pic>
      <xdr:nvPicPr>
        <xdr:cNvPr id="14" name="Imagen 13">
          <a:extLst>
            <a:ext uri="{FF2B5EF4-FFF2-40B4-BE49-F238E27FC236}">
              <a16:creationId xmlns:a16="http://schemas.microsoft.com/office/drawing/2014/main" id="{D25B0886-3ABD-4953-948E-6492D870A8B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299596" y="18609950"/>
          <a:ext cx="4545319" cy="2329814"/>
        </a:xfrm>
        <a:prstGeom prst="rect">
          <a:avLst/>
        </a:prstGeom>
      </xdr:spPr>
    </xdr:pic>
    <xdr:clientData/>
  </xdr:twoCellAnchor>
  <xdr:twoCellAnchor editAs="oneCell">
    <xdr:from>
      <xdr:col>1</xdr:col>
      <xdr:colOff>104774</xdr:colOff>
      <xdr:row>55</xdr:row>
      <xdr:rowOff>66673</xdr:rowOff>
    </xdr:from>
    <xdr:to>
      <xdr:col>6</xdr:col>
      <xdr:colOff>571499</xdr:colOff>
      <xdr:row>68</xdr:row>
      <xdr:rowOff>110173</xdr:rowOff>
    </xdr:to>
    <xdr:pic>
      <xdr:nvPicPr>
        <xdr:cNvPr id="15" name="Imagen 14">
          <a:extLst>
            <a:ext uri="{FF2B5EF4-FFF2-40B4-BE49-F238E27FC236}">
              <a16:creationId xmlns:a16="http://schemas.microsoft.com/office/drawing/2014/main" id="{152F01D4-4DFD-4063-8304-DE0B48E5F3E5}"/>
            </a:ext>
          </a:extLst>
        </xdr:cNvPr>
        <xdr:cNvPicPr>
          <a:picLocks noChangeAspect="1"/>
        </xdr:cNvPicPr>
      </xdr:nvPicPr>
      <xdr:blipFill>
        <a:blip xmlns:r="http://schemas.openxmlformats.org/officeDocument/2006/relationships" r:embed="rId14"/>
        <a:stretch>
          <a:fillRect/>
        </a:stretch>
      </xdr:blipFill>
      <xdr:spPr>
        <a:xfrm>
          <a:off x="371474" y="11809093"/>
          <a:ext cx="3659505" cy="252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7D558E39-8D48-4CFD-9362-7952713E2AC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25DF023-67DD-4AB4-8A07-0E3EC07A35A6}"/>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161925</xdr:colOff>
      <xdr:row>5</xdr:row>
      <xdr:rowOff>76200</xdr:rowOff>
    </xdr:from>
    <xdr:to>
      <xdr:col>6</xdr:col>
      <xdr:colOff>377190</xdr:colOff>
      <xdr:row>18</xdr:row>
      <xdr:rowOff>89535</xdr:rowOff>
    </xdr:to>
    <xdr:pic>
      <xdr:nvPicPr>
        <xdr:cNvPr id="4" name="3 Imagen">
          <a:extLst>
            <a:ext uri="{FF2B5EF4-FFF2-40B4-BE49-F238E27FC236}">
              <a16:creationId xmlns:a16="http://schemas.microsoft.com/office/drawing/2014/main" id="{371957C0-FB7A-4E6B-9B4C-6691932C2B9D}"/>
            </a:ext>
          </a:extLst>
        </xdr:cNvPr>
        <xdr:cNvPicPr>
          <a:picLocks noChangeAspect="1"/>
        </xdr:cNvPicPr>
      </xdr:nvPicPr>
      <xdr:blipFill>
        <a:blip xmlns:r="http://schemas.openxmlformats.org/officeDocument/2006/relationships" r:embed="rId3"/>
        <a:stretch>
          <a:fillRect/>
        </a:stretch>
      </xdr:blipFill>
      <xdr:spPr>
        <a:xfrm>
          <a:off x="763905" y="1501140"/>
          <a:ext cx="3415665" cy="2406015"/>
        </a:xfrm>
        <a:prstGeom prst="rect">
          <a:avLst/>
        </a:prstGeom>
      </xdr:spPr>
    </xdr:pic>
    <xdr:clientData/>
  </xdr:twoCellAnchor>
  <xdr:twoCellAnchor editAs="oneCell">
    <xdr:from>
      <xdr:col>8</xdr:col>
      <xdr:colOff>28575</xdr:colOff>
      <xdr:row>5</xdr:row>
      <xdr:rowOff>85725</xdr:rowOff>
    </xdr:from>
    <xdr:to>
      <xdr:col>10</xdr:col>
      <xdr:colOff>895350</xdr:colOff>
      <xdr:row>18</xdr:row>
      <xdr:rowOff>114300</xdr:rowOff>
    </xdr:to>
    <xdr:pic>
      <xdr:nvPicPr>
        <xdr:cNvPr id="5" name="6 Imagen">
          <a:extLst>
            <a:ext uri="{FF2B5EF4-FFF2-40B4-BE49-F238E27FC236}">
              <a16:creationId xmlns:a16="http://schemas.microsoft.com/office/drawing/2014/main" id="{9E6B8276-FF37-4564-9E14-4D52C1D6BFEC}"/>
            </a:ext>
          </a:extLst>
        </xdr:cNvPr>
        <xdr:cNvPicPr>
          <a:picLocks noChangeAspect="1"/>
        </xdr:cNvPicPr>
      </xdr:nvPicPr>
      <xdr:blipFill>
        <a:blip xmlns:r="http://schemas.openxmlformats.org/officeDocument/2006/relationships" r:embed="rId4"/>
        <a:stretch>
          <a:fillRect/>
        </a:stretch>
      </xdr:blipFill>
      <xdr:spPr>
        <a:xfrm>
          <a:off x="4905375" y="1510665"/>
          <a:ext cx="3419475" cy="2421255"/>
        </a:xfrm>
        <a:prstGeom prst="rect">
          <a:avLst/>
        </a:prstGeom>
      </xdr:spPr>
    </xdr:pic>
    <xdr:clientData/>
  </xdr:twoCellAnchor>
  <xdr:twoCellAnchor editAs="oneCell">
    <xdr:from>
      <xdr:col>2</xdr:col>
      <xdr:colOff>95250</xdr:colOff>
      <xdr:row>21</xdr:row>
      <xdr:rowOff>47625</xdr:rowOff>
    </xdr:from>
    <xdr:to>
      <xdr:col>6</xdr:col>
      <xdr:colOff>333375</xdr:colOff>
      <xdr:row>34</xdr:row>
      <xdr:rowOff>76200</xdr:rowOff>
    </xdr:to>
    <xdr:pic>
      <xdr:nvPicPr>
        <xdr:cNvPr id="6" name="8 Imagen">
          <a:extLst>
            <a:ext uri="{FF2B5EF4-FFF2-40B4-BE49-F238E27FC236}">
              <a16:creationId xmlns:a16="http://schemas.microsoft.com/office/drawing/2014/main" id="{99A0030A-B350-437B-B000-C379561E8D61}"/>
            </a:ext>
          </a:extLst>
        </xdr:cNvPr>
        <xdr:cNvPicPr>
          <a:picLocks noChangeAspect="1"/>
        </xdr:cNvPicPr>
      </xdr:nvPicPr>
      <xdr:blipFill>
        <a:blip xmlns:r="http://schemas.openxmlformats.org/officeDocument/2006/relationships" r:embed="rId5"/>
        <a:stretch>
          <a:fillRect/>
        </a:stretch>
      </xdr:blipFill>
      <xdr:spPr>
        <a:xfrm>
          <a:off x="697230" y="4665345"/>
          <a:ext cx="3438525" cy="2421255"/>
        </a:xfrm>
        <a:prstGeom prst="rect">
          <a:avLst/>
        </a:prstGeom>
      </xdr:spPr>
    </xdr:pic>
    <xdr:clientData/>
  </xdr:twoCellAnchor>
  <xdr:twoCellAnchor editAs="oneCell">
    <xdr:from>
      <xdr:col>8</xdr:col>
      <xdr:colOff>28575</xdr:colOff>
      <xdr:row>21</xdr:row>
      <xdr:rowOff>9525</xdr:rowOff>
    </xdr:from>
    <xdr:to>
      <xdr:col>10</xdr:col>
      <xdr:colOff>925830</xdr:colOff>
      <xdr:row>34</xdr:row>
      <xdr:rowOff>60960</xdr:rowOff>
    </xdr:to>
    <xdr:pic>
      <xdr:nvPicPr>
        <xdr:cNvPr id="7" name="10 Imagen">
          <a:extLst>
            <a:ext uri="{FF2B5EF4-FFF2-40B4-BE49-F238E27FC236}">
              <a16:creationId xmlns:a16="http://schemas.microsoft.com/office/drawing/2014/main" id="{4BD5D048-3FB4-4C20-A066-602A63073B27}"/>
            </a:ext>
          </a:extLst>
        </xdr:cNvPr>
        <xdr:cNvPicPr>
          <a:picLocks noChangeAspect="1"/>
        </xdr:cNvPicPr>
      </xdr:nvPicPr>
      <xdr:blipFill>
        <a:blip xmlns:r="http://schemas.openxmlformats.org/officeDocument/2006/relationships" r:embed="rId6"/>
        <a:stretch>
          <a:fillRect/>
        </a:stretch>
      </xdr:blipFill>
      <xdr:spPr>
        <a:xfrm>
          <a:off x="4905375" y="4627245"/>
          <a:ext cx="3449955" cy="2444115"/>
        </a:xfrm>
        <a:prstGeom prst="rect">
          <a:avLst/>
        </a:prstGeom>
      </xdr:spPr>
    </xdr:pic>
    <xdr:clientData/>
  </xdr:twoCellAnchor>
  <xdr:twoCellAnchor editAs="oneCell">
    <xdr:from>
      <xdr:col>3</xdr:col>
      <xdr:colOff>285750</xdr:colOff>
      <xdr:row>37</xdr:row>
      <xdr:rowOff>19050</xdr:rowOff>
    </xdr:from>
    <xdr:to>
      <xdr:col>5</xdr:col>
      <xdr:colOff>882015</xdr:colOff>
      <xdr:row>50</xdr:row>
      <xdr:rowOff>139065</xdr:rowOff>
    </xdr:to>
    <xdr:pic>
      <xdr:nvPicPr>
        <xdr:cNvPr id="8" name="14 Imagen">
          <a:extLst>
            <a:ext uri="{FF2B5EF4-FFF2-40B4-BE49-F238E27FC236}">
              <a16:creationId xmlns:a16="http://schemas.microsoft.com/office/drawing/2014/main" id="{10279E7B-4B5A-4DAC-8E73-15946AB82129}"/>
            </a:ext>
          </a:extLst>
        </xdr:cNvPr>
        <xdr:cNvPicPr>
          <a:picLocks noChangeAspect="1"/>
        </xdr:cNvPicPr>
      </xdr:nvPicPr>
      <xdr:blipFill>
        <a:blip xmlns:r="http://schemas.openxmlformats.org/officeDocument/2006/relationships" r:embed="rId7"/>
        <a:stretch>
          <a:fillRect/>
        </a:stretch>
      </xdr:blipFill>
      <xdr:spPr>
        <a:xfrm>
          <a:off x="1482090" y="7829550"/>
          <a:ext cx="1998345" cy="2512695"/>
        </a:xfrm>
        <a:prstGeom prst="rect">
          <a:avLst/>
        </a:prstGeom>
      </xdr:spPr>
    </xdr:pic>
    <xdr:clientData/>
  </xdr:twoCellAnchor>
  <xdr:twoCellAnchor editAs="oneCell">
    <xdr:from>
      <xdr:col>7</xdr:col>
      <xdr:colOff>285750</xdr:colOff>
      <xdr:row>37</xdr:row>
      <xdr:rowOff>57150</xdr:rowOff>
    </xdr:from>
    <xdr:to>
      <xdr:col>10</xdr:col>
      <xdr:colOff>771525</xdr:colOff>
      <xdr:row>50</xdr:row>
      <xdr:rowOff>85725</xdr:rowOff>
    </xdr:to>
    <xdr:pic>
      <xdr:nvPicPr>
        <xdr:cNvPr id="9" name="15 Imagen">
          <a:extLst>
            <a:ext uri="{FF2B5EF4-FFF2-40B4-BE49-F238E27FC236}">
              <a16:creationId xmlns:a16="http://schemas.microsoft.com/office/drawing/2014/main" id="{4F033A7E-2638-4AC2-B81E-50D869FE7940}"/>
            </a:ext>
          </a:extLst>
        </xdr:cNvPr>
        <xdr:cNvPicPr>
          <a:picLocks noChangeAspect="1"/>
        </xdr:cNvPicPr>
      </xdr:nvPicPr>
      <xdr:blipFill>
        <a:blip xmlns:r="http://schemas.openxmlformats.org/officeDocument/2006/relationships" r:embed="rId8"/>
        <a:stretch>
          <a:fillRect/>
        </a:stretch>
      </xdr:blipFill>
      <xdr:spPr>
        <a:xfrm>
          <a:off x="4773930" y="7867650"/>
          <a:ext cx="3427095" cy="2421255"/>
        </a:xfrm>
        <a:prstGeom prst="rect">
          <a:avLst/>
        </a:prstGeom>
      </xdr:spPr>
    </xdr:pic>
    <xdr:clientData/>
  </xdr:twoCellAnchor>
  <xdr:twoCellAnchor editAs="oneCell">
    <xdr:from>
      <xdr:col>2</xdr:col>
      <xdr:colOff>142875</xdr:colOff>
      <xdr:row>53</xdr:row>
      <xdr:rowOff>57150</xdr:rowOff>
    </xdr:from>
    <xdr:to>
      <xdr:col>6</xdr:col>
      <xdr:colOff>381000</xdr:colOff>
      <xdr:row>66</xdr:row>
      <xdr:rowOff>85725</xdr:rowOff>
    </xdr:to>
    <xdr:pic>
      <xdr:nvPicPr>
        <xdr:cNvPr id="10" name="17 Imagen">
          <a:extLst>
            <a:ext uri="{FF2B5EF4-FFF2-40B4-BE49-F238E27FC236}">
              <a16:creationId xmlns:a16="http://schemas.microsoft.com/office/drawing/2014/main" id="{C500E634-606F-46EF-894D-04ADE1987AF1}"/>
            </a:ext>
          </a:extLst>
        </xdr:cNvPr>
        <xdr:cNvPicPr>
          <a:picLocks noChangeAspect="1"/>
        </xdr:cNvPicPr>
      </xdr:nvPicPr>
      <xdr:blipFill>
        <a:blip xmlns:r="http://schemas.openxmlformats.org/officeDocument/2006/relationships" r:embed="rId9"/>
        <a:stretch>
          <a:fillRect/>
        </a:stretch>
      </xdr:blipFill>
      <xdr:spPr>
        <a:xfrm>
          <a:off x="744855" y="11060430"/>
          <a:ext cx="3438525" cy="2421255"/>
        </a:xfrm>
        <a:prstGeom prst="rect">
          <a:avLst/>
        </a:prstGeom>
      </xdr:spPr>
    </xdr:pic>
    <xdr:clientData/>
  </xdr:twoCellAnchor>
  <xdr:twoCellAnchor editAs="oneCell">
    <xdr:from>
      <xdr:col>7</xdr:col>
      <xdr:colOff>342900</xdr:colOff>
      <xdr:row>53</xdr:row>
      <xdr:rowOff>66675</xdr:rowOff>
    </xdr:from>
    <xdr:to>
      <xdr:col>10</xdr:col>
      <xdr:colOff>836295</xdr:colOff>
      <xdr:row>66</xdr:row>
      <xdr:rowOff>102870</xdr:rowOff>
    </xdr:to>
    <xdr:pic>
      <xdr:nvPicPr>
        <xdr:cNvPr id="11" name="19 Imagen">
          <a:extLst>
            <a:ext uri="{FF2B5EF4-FFF2-40B4-BE49-F238E27FC236}">
              <a16:creationId xmlns:a16="http://schemas.microsoft.com/office/drawing/2014/main" id="{3F1B274C-4362-44BE-884C-6774FD8DCD5E}"/>
            </a:ext>
          </a:extLst>
        </xdr:cNvPr>
        <xdr:cNvPicPr>
          <a:picLocks noChangeAspect="1"/>
        </xdr:cNvPicPr>
      </xdr:nvPicPr>
      <xdr:blipFill>
        <a:blip xmlns:r="http://schemas.openxmlformats.org/officeDocument/2006/relationships" r:embed="rId10"/>
        <a:stretch>
          <a:fillRect/>
        </a:stretch>
      </xdr:blipFill>
      <xdr:spPr>
        <a:xfrm>
          <a:off x="4831080" y="11069955"/>
          <a:ext cx="3434715" cy="2428875"/>
        </a:xfrm>
        <a:prstGeom prst="rect">
          <a:avLst/>
        </a:prstGeom>
      </xdr:spPr>
    </xdr:pic>
    <xdr:clientData/>
  </xdr:twoCellAnchor>
  <xdr:twoCellAnchor editAs="oneCell">
    <xdr:from>
      <xdr:col>2</xdr:col>
      <xdr:colOff>123825</xdr:colOff>
      <xdr:row>69</xdr:row>
      <xdr:rowOff>66675</xdr:rowOff>
    </xdr:from>
    <xdr:to>
      <xdr:col>6</xdr:col>
      <xdr:colOff>361950</xdr:colOff>
      <xdr:row>82</xdr:row>
      <xdr:rowOff>95250</xdr:rowOff>
    </xdr:to>
    <xdr:pic>
      <xdr:nvPicPr>
        <xdr:cNvPr id="12" name="21 Imagen">
          <a:extLst>
            <a:ext uri="{FF2B5EF4-FFF2-40B4-BE49-F238E27FC236}">
              <a16:creationId xmlns:a16="http://schemas.microsoft.com/office/drawing/2014/main" id="{95EECA75-DBA6-4794-AD11-4737CA9CAEB1}"/>
            </a:ext>
          </a:extLst>
        </xdr:cNvPr>
        <xdr:cNvPicPr>
          <a:picLocks noChangeAspect="1"/>
        </xdr:cNvPicPr>
      </xdr:nvPicPr>
      <xdr:blipFill>
        <a:blip xmlns:r="http://schemas.openxmlformats.org/officeDocument/2006/relationships" r:embed="rId11"/>
        <a:stretch>
          <a:fillRect/>
        </a:stretch>
      </xdr:blipFill>
      <xdr:spPr>
        <a:xfrm>
          <a:off x="725805" y="14262735"/>
          <a:ext cx="3438525" cy="2421255"/>
        </a:xfrm>
        <a:prstGeom prst="rect">
          <a:avLst/>
        </a:prstGeom>
      </xdr:spPr>
    </xdr:pic>
    <xdr:clientData/>
  </xdr:twoCellAnchor>
  <xdr:twoCellAnchor editAs="oneCell">
    <xdr:from>
      <xdr:col>7</xdr:col>
      <xdr:colOff>352425</xdr:colOff>
      <xdr:row>69</xdr:row>
      <xdr:rowOff>76200</xdr:rowOff>
    </xdr:from>
    <xdr:to>
      <xdr:col>10</xdr:col>
      <xdr:colOff>838200</xdr:colOff>
      <xdr:row>82</xdr:row>
      <xdr:rowOff>104775</xdr:rowOff>
    </xdr:to>
    <xdr:pic>
      <xdr:nvPicPr>
        <xdr:cNvPr id="13" name="23 Imagen">
          <a:extLst>
            <a:ext uri="{FF2B5EF4-FFF2-40B4-BE49-F238E27FC236}">
              <a16:creationId xmlns:a16="http://schemas.microsoft.com/office/drawing/2014/main" id="{1FF167BB-53C2-410C-9B2C-AB66CC4962EF}"/>
            </a:ext>
          </a:extLst>
        </xdr:cNvPr>
        <xdr:cNvPicPr>
          <a:picLocks noChangeAspect="1"/>
        </xdr:cNvPicPr>
      </xdr:nvPicPr>
      <xdr:blipFill>
        <a:blip xmlns:r="http://schemas.openxmlformats.org/officeDocument/2006/relationships" r:embed="rId12"/>
        <a:stretch>
          <a:fillRect/>
        </a:stretch>
      </xdr:blipFill>
      <xdr:spPr>
        <a:xfrm>
          <a:off x="4840605" y="14272260"/>
          <a:ext cx="3427095" cy="2421255"/>
        </a:xfrm>
        <a:prstGeom prst="rect">
          <a:avLst/>
        </a:prstGeom>
      </xdr:spPr>
    </xdr:pic>
    <xdr:clientData/>
  </xdr:twoCellAnchor>
  <xdr:twoCellAnchor editAs="oneCell">
    <xdr:from>
      <xdr:col>2</xdr:col>
      <xdr:colOff>152400</xdr:colOff>
      <xdr:row>85</xdr:row>
      <xdr:rowOff>95250</xdr:rowOff>
    </xdr:from>
    <xdr:to>
      <xdr:col>6</xdr:col>
      <xdr:colOff>352425</xdr:colOff>
      <xdr:row>98</xdr:row>
      <xdr:rowOff>93345</xdr:rowOff>
    </xdr:to>
    <xdr:pic>
      <xdr:nvPicPr>
        <xdr:cNvPr id="14" name="24 Imagen">
          <a:extLst>
            <a:ext uri="{FF2B5EF4-FFF2-40B4-BE49-F238E27FC236}">
              <a16:creationId xmlns:a16="http://schemas.microsoft.com/office/drawing/2014/main" id="{E48B1ED5-CCCF-4D8A-ADD8-67900B05E310}"/>
            </a:ext>
          </a:extLst>
        </xdr:cNvPr>
        <xdr:cNvPicPr>
          <a:picLocks noChangeAspect="1"/>
        </xdr:cNvPicPr>
      </xdr:nvPicPr>
      <xdr:blipFill>
        <a:blip xmlns:r="http://schemas.openxmlformats.org/officeDocument/2006/relationships" r:embed="rId13"/>
        <a:stretch>
          <a:fillRect/>
        </a:stretch>
      </xdr:blipFill>
      <xdr:spPr>
        <a:xfrm>
          <a:off x="754380" y="17484090"/>
          <a:ext cx="3400425" cy="2390775"/>
        </a:xfrm>
        <a:prstGeom prst="rect">
          <a:avLst/>
        </a:prstGeom>
      </xdr:spPr>
    </xdr:pic>
    <xdr:clientData/>
  </xdr:twoCellAnchor>
  <xdr:twoCellAnchor editAs="oneCell">
    <xdr:from>
      <xdr:col>7</xdr:col>
      <xdr:colOff>323850</xdr:colOff>
      <xdr:row>85</xdr:row>
      <xdr:rowOff>38100</xdr:rowOff>
    </xdr:from>
    <xdr:to>
      <xdr:col>10</xdr:col>
      <xdr:colOff>779145</xdr:colOff>
      <xdr:row>98</xdr:row>
      <xdr:rowOff>43815</xdr:rowOff>
    </xdr:to>
    <xdr:pic>
      <xdr:nvPicPr>
        <xdr:cNvPr id="15" name="30 Imagen">
          <a:extLst>
            <a:ext uri="{FF2B5EF4-FFF2-40B4-BE49-F238E27FC236}">
              <a16:creationId xmlns:a16="http://schemas.microsoft.com/office/drawing/2014/main" id="{B6A3B850-A493-45B9-9674-6D95C2FB5302}"/>
            </a:ext>
          </a:extLst>
        </xdr:cNvPr>
        <xdr:cNvPicPr>
          <a:picLocks noChangeAspect="1"/>
        </xdr:cNvPicPr>
      </xdr:nvPicPr>
      <xdr:blipFill>
        <a:blip xmlns:r="http://schemas.openxmlformats.org/officeDocument/2006/relationships" r:embed="rId14"/>
        <a:stretch>
          <a:fillRect/>
        </a:stretch>
      </xdr:blipFill>
      <xdr:spPr>
        <a:xfrm>
          <a:off x="4812030" y="17426940"/>
          <a:ext cx="3396615" cy="2398395"/>
        </a:xfrm>
        <a:prstGeom prst="rect">
          <a:avLst/>
        </a:prstGeom>
      </xdr:spPr>
    </xdr:pic>
    <xdr:clientData/>
  </xdr:twoCellAnchor>
  <xdr:twoCellAnchor editAs="oneCell">
    <xdr:from>
      <xdr:col>2</xdr:col>
      <xdr:colOff>142875</xdr:colOff>
      <xdr:row>101</xdr:row>
      <xdr:rowOff>76200</xdr:rowOff>
    </xdr:from>
    <xdr:to>
      <xdr:col>6</xdr:col>
      <xdr:colOff>327660</xdr:colOff>
      <xdr:row>114</xdr:row>
      <xdr:rowOff>66675</xdr:rowOff>
    </xdr:to>
    <xdr:pic>
      <xdr:nvPicPr>
        <xdr:cNvPr id="16" name="34 Imagen">
          <a:extLst>
            <a:ext uri="{FF2B5EF4-FFF2-40B4-BE49-F238E27FC236}">
              <a16:creationId xmlns:a16="http://schemas.microsoft.com/office/drawing/2014/main" id="{AE55CDF4-7797-40BA-A270-97A25BBA547A}"/>
            </a:ext>
          </a:extLst>
        </xdr:cNvPr>
        <xdr:cNvPicPr>
          <a:picLocks noChangeAspect="1"/>
        </xdr:cNvPicPr>
      </xdr:nvPicPr>
      <xdr:blipFill>
        <a:blip xmlns:r="http://schemas.openxmlformats.org/officeDocument/2006/relationships" r:embed="rId15"/>
        <a:stretch>
          <a:fillRect/>
        </a:stretch>
      </xdr:blipFill>
      <xdr:spPr>
        <a:xfrm>
          <a:off x="744855" y="20657820"/>
          <a:ext cx="3385185" cy="2383155"/>
        </a:xfrm>
        <a:prstGeom prst="rect">
          <a:avLst/>
        </a:prstGeom>
      </xdr:spPr>
    </xdr:pic>
    <xdr:clientData/>
  </xdr:twoCellAnchor>
  <xdr:twoCellAnchor editAs="oneCell">
    <xdr:from>
      <xdr:col>7</xdr:col>
      <xdr:colOff>352425</xdr:colOff>
      <xdr:row>101</xdr:row>
      <xdr:rowOff>76200</xdr:rowOff>
    </xdr:from>
    <xdr:to>
      <xdr:col>10</xdr:col>
      <xdr:colOff>838200</xdr:colOff>
      <xdr:row>114</xdr:row>
      <xdr:rowOff>104775</xdr:rowOff>
    </xdr:to>
    <xdr:pic>
      <xdr:nvPicPr>
        <xdr:cNvPr id="17" name="35 Imagen">
          <a:extLst>
            <a:ext uri="{FF2B5EF4-FFF2-40B4-BE49-F238E27FC236}">
              <a16:creationId xmlns:a16="http://schemas.microsoft.com/office/drawing/2014/main" id="{92035718-6D87-4626-A3E0-1C7D5881CFD0}"/>
            </a:ext>
          </a:extLst>
        </xdr:cNvPr>
        <xdr:cNvPicPr>
          <a:picLocks noChangeAspect="1"/>
        </xdr:cNvPicPr>
      </xdr:nvPicPr>
      <xdr:blipFill>
        <a:blip xmlns:r="http://schemas.openxmlformats.org/officeDocument/2006/relationships" r:embed="rId16"/>
        <a:stretch>
          <a:fillRect/>
        </a:stretch>
      </xdr:blipFill>
      <xdr:spPr>
        <a:xfrm>
          <a:off x="4840605" y="20657820"/>
          <a:ext cx="3427095" cy="2421255"/>
        </a:xfrm>
        <a:prstGeom prst="rect">
          <a:avLst/>
        </a:prstGeom>
      </xdr:spPr>
    </xdr:pic>
    <xdr:clientData/>
  </xdr:twoCellAnchor>
  <xdr:twoCellAnchor editAs="oneCell">
    <xdr:from>
      <xdr:col>2</xdr:col>
      <xdr:colOff>200025</xdr:colOff>
      <xdr:row>117</xdr:row>
      <xdr:rowOff>57150</xdr:rowOff>
    </xdr:from>
    <xdr:to>
      <xdr:col>6</xdr:col>
      <xdr:colOff>438150</xdr:colOff>
      <xdr:row>130</xdr:row>
      <xdr:rowOff>85725</xdr:rowOff>
    </xdr:to>
    <xdr:pic>
      <xdr:nvPicPr>
        <xdr:cNvPr id="18" name="37 Imagen">
          <a:extLst>
            <a:ext uri="{FF2B5EF4-FFF2-40B4-BE49-F238E27FC236}">
              <a16:creationId xmlns:a16="http://schemas.microsoft.com/office/drawing/2014/main" id="{C30EAC74-70EC-4C74-A47B-16674D0451A8}"/>
            </a:ext>
          </a:extLst>
        </xdr:cNvPr>
        <xdr:cNvPicPr>
          <a:picLocks noChangeAspect="1"/>
        </xdr:cNvPicPr>
      </xdr:nvPicPr>
      <xdr:blipFill>
        <a:blip xmlns:r="http://schemas.openxmlformats.org/officeDocument/2006/relationships" r:embed="rId17"/>
        <a:stretch>
          <a:fillRect/>
        </a:stretch>
      </xdr:blipFill>
      <xdr:spPr>
        <a:xfrm>
          <a:off x="802005" y="23831550"/>
          <a:ext cx="3438525" cy="2421255"/>
        </a:xfrm>
        <a:prstGeom prst="rect">
          <a:avLst/>
        </a:prstGeom>
      </xdr:spPr>
    </xdr:pic>
    <xdr:clientData/>
  </xdr:twoCellAnchor>
  <xdr:twoCellAnchor editAs="oneCell">
    <xdr:from>
      <xdr:col>8</xdr:col>
      <xdr:colOff>38100</xdr:colOff>
      <xdr:row>117</xdr:row>
      <xdr:rowOff>19050</xdr:rowOff>
    </xdr:from>
    <xdr:to>
      <xdr:col>10</xdr:col>
      <xdr:colOff>874395</xdr:colOff>
      <xdr:row>130</xdr:row>
      <xdr:rowOff>24765</xdr:rowOff>
    </xdr:to>
    <xdr:pic>
      <xdr:nvPicPr>
        <xdr:cNvPr id="19" name="38 Imagen">
          <a:extLst>
            <a:ext uri="{FF2B5EF4-FFF2-40B4-BE49-F238E27FC236}">
              <a16:creationId xmlns:a16="http://schemas.microsoft.com/office/drawing/2014/main" id="{0BA8131C-0819-4F20-8AAA-49C86C76926B}"/>
            </a:ext>
          </a:extLst>
        </xdr:cNvPr>
        <xdr:cNvPicPr>
          <a:picLocks noChangeAspect="1"/>
        </xdr:cNvPicPr>
      </xdr:nvPicPr>
      <xdr:blipFill>
        <a:blip xmlns:r="http://schemas.openxmlformats.org/officeDocument/2006/relationships" r:embed="rId18"/>
        <a:stretch>
          <a:fillRect/>
        </a:stretch>
      </xdr:blipFill>
      <xdr:spPr>
        <a:xfrm>
          <a:off x="4914900" y="23793450"/>
          <a:ext cx="3388995" cy="2398395"/>
        </a:xfrm>
        <a:prstGeom prst="rect">
          <a:avLst/>
        </a:prstGeom>
      </xdr:spPr>
    </xdr:pic>
    <xdr:clientData/>
  </xdr:twoCellAnchor>
  <xdr:twoCellAnchor editAs="oneCell">
    <xdr:from>
      <xdr:col>2</xdr:col>
      <xdr:colOff>142875</xdr:colOff>
      <xdr:row>133</xdr:row>
      <xdr:rowOff>57150</xdr:rowOff>
    </xdr:from>
    <xdr:to>
      <xdr:col>6</xdr:col>
      <xdr:colOff>381000</xdr:colOff>
      <xdr:row>146</xdr:row>
      <xdr:rowOff>85725</xdr:rowOff>
    </xdr:to>
    <xdr:pic>
      <xdr:nvPicPr>
        <xdr:cNvPr id="20" name="41 Imagen">
          <a:extLst>
            <a:ext uri="{FF2B5EF4-FFF2-40B4-BE49-F238E27FC236}">
              <a16:creationId xmlns:a16="http://schemas.microsoft.com/office/drawing/2014/main" id="{C7C87B2E-D92F-47A2-89D9-DB9197A27527}"/>
            </a:ext>
          </a:extLst>
        </xdr:cNvPr>
        <xdr:cNvPicPr>
          <a:picLocks noChangeAspect="1"/>
        </xdr:cNvPicPr>
      </xdr:nvPicPr>
      <xdr:blipFill>
        <a:blip xmlns:r="http://schemas.openxmlformats.org/officeDocument/2006/relationships" r:embed="rId19"/>
        <a:stretch>
          <a:fillRect/>
        </a:stretch>
      </xdr:blipFill>
      <xdr:spPr>
        <a:xfrm>
          <a:off x="744855" y="27024330"/>
          <a:ext cx="3438525" cy="2421255"/>
        </a:xfrm>
        <a:prstGeom prst="rect">
          <a:avLst/>
        </a:prstGeom>
      </xdr:spPr>
    </xdr:pic>
    <xdr:clientData/>
  </xdr:twoCellAnchor>
  <xdr:twoCellAnchor editAs="oneCell">
    <xdr:from>
      <xdr:col>7</xdr:col>
      <xdr:colOff>371475</xdr:colOff>
      <xdr:row>133</xdr:row>
      <xdr:rowOff>66675</xdr:rowOff>
    </xdr:from>
    <xdr:to>
      <xdr:col>10</xdr:col>
      <xdr:colOff>857250</xdr:colOff>
      <xdr:row>146</xdr:row>
      <xdr:rowOff>95250</xdr:rowOff>
    </xdr:to>
    <xdr:pic>
      <xdr:nvPicPr>
        <xdr:cNvPr id="21" name="42 Imagen">
          <a:extLst>
            <a:ext uri="{FF2B5EF4-FFF2-40B4-BE49-F238E27FC236}">
              <a16:creationId xmlns:a16="http://schemas.microsoft.com/office/drawing/2014/main" id="{DD6AA41B-1FF1-4489-BFBC-62F42606A406}"/>
            </a:ext>
          </a:extLst>
        </xdr:cNvPr>
        <xdr:cNvPicPr>
          <a:picLocks noChangeAspect="1"/>
        </xdr:cNvPicPr>
      </xdr:nvPicPr>
      <xdr:blipFill>
        <a:blip xmlns:r="http://schemas.openxmlformats.org/officeDocument/2006/relationships" r:embed="rId20"/>
        <a:stretch>
          <a:fillRect/>
        </a:stretch>
      </xdr:blipFill>
      <xdr:spPr>
        <a:xfrm>
          <a:off x="4859655" y="27033855"/>
          <a:ext cx="3427095" cy="2421255"/>
        </a:xfrm>
        <a:prstGeom prst="rect">
          <a:avLst/>
        </a:prstGeom>
      </xdr:spPr>
    </xdr:pic>
    <xdr:clientData/>
  </xdr:twoCellAnchor>
  <xdr:twoCellAnchor editAs="oneCell">
    <xdr:from>
      <xdr:col>2</xdr:col>
      <xdr:colOff>123825</xdr:colOff>
      <xdr:row>149</xdr:row>
      <xdr:rowOff>66675</xdr:rowOff>
    </xdr:from>
    <xdr:to>
      <xdr:col>6</xdr:col>
      <xdr:colOff>331470</xdr:colOff>
      <xdr:row>162</xdr:row>
      <xdr:rowOff>72390</xdr:rowOff>
    </xdr:to>
    <xdr:pic>
      <xdr:nvPicPr>
        <xdr:cNvPr id="22" name="43 Imagen">
          <a:extLst>
            <a:ext uri="{FF2B5EF4-FFF2-40B4-BE49-F238E27FC236}">
              <a16:creationId xmlns:a16="http://schemas.microsoft.com/office/drawing/2014/main" id="{1D92A5C3-3195-4E64-8CB1-A780664E9FE9}"/>
            </a:ext>
          </a:extLst>
        </xdr:cNvPr>
        <xdr:cNvPicPr>
          <a:picLocks noChangeAspect="1"/>
        </xdr:cNvPicPr>
      </xdr:nvPicPr>
      <xdr:blipFill>
        <a:blip xmlns:r="http://schemas.openxmlformats.org/officeDocument/2006/relationships" r:embed="rId21"/>
        <a:stretch>
          <a:fillRect/>
        </a:stretch>
      </xdr:blipFill>
      <xdr:spPr>
        <a:xfrm>
          <a:off x="725805" y="30226635"/>
          <a:ext cx="3408045" cy="2398395"/>
        </a:xfrm>
        <a:prstGeom prst="rect">
          <a:avLst/>
        </a:prstGeom>
      </xdr:spPr>
    </xdr:pic>
    <xdr:clientData/>
  </xdr:twoCellAnchor>
  <xdr:twoCellAnchor editAs="oneCell">
    <xdr:from>
      <xdr:col>8</xdr:col>
      <xdr:colOff>0</xdr:colOff>
      <xdr:row>149</xdr:row>
      <xdr:rowOff>76200</xdr:rowOff>
    </xdr:from>
    <xdr:to>
      <xdr:col>10</xdr:col>
      <xdr:colOff>866775</xdr:colOff>
      <xdr:row>162</xdr:row>
      <xdr:rowOff>104775</xdr:rowOff>
    </xdr:to>
    <xdr:pic>
      <xdr:nvPicPr>
        <xdr:cNvPr id="23" name="44 Imagen">
          <a:extLst>
            <a:ext uri="{FF2B5EF4-FFF2-40B4-BE49-F238E27FC236}">
              <a16:creationId xmlns:a16="http://schemas.microsoft.com/office/drawing/2014/main" id="{EC1D0605-52F9-4EBC-A2EE-62DD07A1A4B9}"/>
            </a:ext>
          </a:extLst>
        </xdr:cNvPr>
        <xdr:cNvPicPr>
          <a:picLocks noChangeAspect="1"/>
        </xdr:cNvPicPr>
      </xdr:nvPicPr>
      <xdr:blipFill>
        <a:blip xmlns:r="http://schemas.openxmlformats.org/officeDocument/2006/relationships" r:embed="rId22"/>
        <a:stretch>
          <a:fillRect/>
        </a:stretch>
      </xdr:blipFill>
      <xdr:spPr>
        <a:xfrm>
          <a:off x="4876800" y="30236160"/>
          <a:ext cx="3419475" cy="2421255"/>
        </a:xfrm>
        <a:prstGeom prst="rect">
          <a:avLst/>
        </a:prstGeom>
      </xdr:spPr>
    </xdr:pic>
    <xdr:clientData/>
  </xdr:twoCellAnchor>
  <xdr:twoCellAnchor editAs="oneCell">
    <xdr:from>
      <xdr:col>2</xdr:col>
      <xdr:colOff>123825</xdr:colOff>
      <xdr:row>165</xdr:row>
      <xdr:rowOff>95250</xdr:rowOff>
    </xdr:from>
    <xdr:to>
      <xdr:col>6</xdr:col>
      <xdr:colOff>361950</xdr:colOff>
      <xdr:row>178</xdr:row>
      <xdr:rowOff>123825</xdr:rowOff>
    </xdr:to>
    <xdr:pic>
      <xdr:nvPicPr>
        <xdr:cNvPr id="24" name="45 Imagen">
          <a:extLst>
            <a:ext uri="{FF2B5EF4-FFF2-40B4-BE49-F238E27FC236}">
              <a16:creationId xmlns:a16="http://schemas.microsoft.com/office/drawing/2014/main" id="{DECEC9AA-EFF7-4707-8AF8-EDE7961C4F4F}"/>
            </a:ext>
          </a:extLst>
        </xdr:cNvPr>
        <xdr:cNvPicPr>
          <a:picLocks noChangeAspect="1"/>
        </xdr:cNvPicPr>
      </xdr:nvPicPr>
      <xdr:blipFill>
        <a:blip xmlns:r="http://schemas.openxmlformats.org/officeDocument/2006/relationships" r:embed="rId23"/>
        <a:stretch>
          <a:fillRect/>
        </a:stretch>
      </xdr:blipFill>
      <xdr:spPr>
        <a:xfrm>
          <a:off x="725805" y="33447990"/>
          <a:ext cx="3438525" cy="2421255"/>
        </a:xfrm>
        <a:prstGeom prst="rect">
          <a:avLst/>
        </a:prstGeom>
      </xdr:spPr>
    </xdr:pic>
    <xdr:clientData/>
  </xdr:twoCellAnchor>
  <xdr:twoCellAnchor editAs="oneCell">
    <xdr:from>
      <xdr:col>7</xdr:col>
      <xdr:colOff>342900</xdr:colOff>
      <xdr:row>165</xdr:row>
      <xdr:rowOff>76200</xdr:rowOff>
    </xdr:from>
    <xdr:to>
      <xdr:col>10</xdr:col>
      <xdr:colOff>798195</xdr:colOff>
      <xdr:row>178</xdr:row>
      <xdr:rowOff>81915</xdr:rowOff>
    </xdr:to>
    <xdr:pic>
      <xdr:nvPicPr>
        <xdr:cNvPr id="25" name="47 Imagen">
          <a:extLst>
            <a:ext uri="{FF2B5EF4-FFF2-40B4-BE49-F238E27FC236}">
              <a16:creationId xmlns:a16="http://schemas.microsoft.com/office/drawing/2014/main" id="{BC037533-EBB9-42DF-AC84-D9A78572D31C}"/>
            </a:ext>
          </a:extLst>
        </xdr:cNvPr>
        <xdr:cNvPicPr>
          <a:picLocks noChangeAspect="1"/>
        </xdr:cNvPicPr>
      </xdr:nvPicPr>
      <xdr:blipFill>
        <a:blip xmlns:r="http://schemas.openxmlformats.org/officeDocument/2006/relationships" r:embed="rId24"/>
        <a:stretch>
          <a:fillRect/>
        </a:stretch>
      </xdr:blipFill>
      <xdr:spPr>
        <a:xfrm>
          <a:off x="4831080" y="33428940"/>
          <a:ext cx="3396615" cy="2398395"/>
        </a:xfrm>
        <a:prstGeom prst="rect">
          <a:avLst/>
        </a:prstGeom>
      </xdr:spPr>
    </xdr:pic>
    <xdr:clientData/>
  </xdr:twoCellAnchor>
  <xdr:twoCellAnchor editAs="oneCell">
    <xdr:from>
      <xdr:col>2</xdr:col>
      <xdr:colOff>180975</xdr:colOff>
      <xdr:row>181</xdr:row>
      <xdr:rowOff>57150</xdr:rowOff>
    </xdr:from>
    <xdr:to>
      <xdr:col>6</xdr:col>
      <xdr:colOff>388620</xdr:colOff>
      <xdr:row>194</xdr:row>
      <xdr:rowOff>70485</xdr:rowOff>
    </xdr:to>
    <xdr:pic>
      <xdr:nvPicPr>
        <xdr:cNvPr id="26" name="48 Imagen">
          <a:extLst>
            <a:ext uri="{FF2B5EF4-FFF2-40B4-BE49-F238E27FC236}">
              <a16:creationId xmlns:a16="http://schemas.microsoft.com/office/drawing/2014/main" id="{3FA40A43-0599-411F-948C-91C9C690805B}"/>
            </a:ext>
          </a:extLst>
        </xdr:cNvPr>
        <xdr:cNvPicPr>
          <a:picLocks noChangeAspect="1"/>
        </xdr:cNvPicPr>
      </xdr:nvPicPr>
      <xdr:blipFill>
        <a:blip xmlns:r="http://schemas.openxmlformats.org/officeDocument/2006/relationships" r:embed="rId25"/>
        <a:stretch>
          <a:fillRect/>
        </a:stretch>
      </xdr:blipFill>
      <xdr:spPr>
        <a:xfrm>
          <a:off x="782955" y="36602670"/>
          <a:ext cx="3408045" cy="2406015"/>
        </a:xfrm>
        <a:prstGeom prst="rect">
          <a:avLst/>
        </a:prstGeom>
      </xdr:spPr>
    </xdr:pic>
    <xdr:clientData/>
  </xdr:twoCellAnchor>
  <xdr:twoCellAnchor editAs="oneCell">
    <xdr:from>
      <xdr:col>7</xdr:col>
      <xdr:colOff>304800</xdr:colOff>
      <xdr:row>181</xdr:row>
      <xdr:rowOff>38100</xdr:rowOff>
    </xdr:from>
    <xdr:to>
      <xdr:col>10</xdr:col>
      <xdr:colOff>760095</xdr:colOff>
      <xdr:row>194</xdr:row>
      <xdr:rowOff>43815</xdr:rowOff>
    </xdr:to>
    <xdr:pic>
      <xdr:nvPicPr>
        <xdr:cNvPr id="27" name="49 Imagen">
          <a:extLst>
            <a:ext uri="{FF2B5EF4-FFF2-40B4-BE49-F238E27FC236}">
              <a16:creationId xmlns:a16="http://schemas.microsoft.com/office/drawing/2014/main" id="{B36BC903-5038-4D85-8BFD-4E856EA6FC9D}"/>
            </a:ext>
          </a:extLst>
        </xdr:cNvPr>
        <xdr:cNvPicPr>
          <a:picLocks noChangeAspect="1"/>
        </xdr:cNvPicPr>
      </xdr:nvPicPr>
      <xdr:blipFill>
        <a:blip xmlns:r="http://schemas.openxmlformats.org/officeDocument/2006/relationships" r:embed="rId26"/>
        <a:stretch>
          <a:fillRect/>
        </a:stretch>
      </xdr:blipFill>
      <xdr:spPr>
        <a:xfrm>
          <a:off x="4792980" y="36583620"/>
          <a:ext cx="3396615" cy="2398395"/>
        </a:xfrm>
        <a:prstGeom prst="rect">
          <a:avLst/>
        </a:prstGeom>
      </xdr:spPr>
    </xdr:pic>
    <xdr:clientData/>
  </xdr:twoCellAnchor>
  <xdr:twoCellAnchor editAs="oneCell">
    <xdr:from>
      <xdr:col>2</xdr:col>
      <xdr:colOff>133350</xdr:colOff>
      <xdr:row>197</xdr:row>
      <xdr:rowOff>47625</xdr:rowOff>
    </xdr:from>
    <xdr:to>
      <xdr:col>6</xdr:col>
      <xdr:colOff>340995</xdr:colOff>
      <xdr:row>210</xdr:row>
      <xdr:rowOff>53340</xdr:rowOff>
    </xdr:to>
    <xdr:pic>
      <xdr:nvPicPr>
        <xdr:cNvPr id="28" name="50 Imagen">
          <a:extLst>
            <a:ext uri="{FF2B5EF4-FFF2-40B4-BE49-F238E27FC236}">
              <a16:creationId xmlns:a16="http://schemas.microsoft.com/office/drawing/2014/main" id="{E4BC2B9B-484B-4D5D-93A3-80B1AE965A83}"/>
            </a:ext>
          </a:extLst>
        </xdr:cNvPr>
        <xdr:cNvPicPr>
          <a:picLocks noChangeAspect="1"/>
        </xdr:cNvPicPr>
      </xdr:nvPicPr>
      <xdr:blipFill>
        <a:blip xmlns:r="http://schemas.openxmlformats.org/officeDocument/2006/relationships" r:embed="rId27"/>
        <a:stretch>
          <a:fillRect/>
        </a:stretch>
      </xdr:blipFill>
      <xdr:spPr>
        <a:xfrm>
          <a:off x="735330" y="39785925"/>
          <a:ext cx="3408045" cy="2398395"/>
        </a:xfrm>
        <a:prstGeom prst="rect">
          <a:avLst/>
        </a:prstGeom>
      </xdr:spPr>
    </xdr:pic>
    <xdr:clientData/>
  </xdr:twoCellAnchor>
  <xdr:twoCellAnchor editAs="oneCell">
    <xdr:from>
      <xdr:col>7</xdr:col>
      <xdr:colOff>371475</xdr:colOff>
      <xdr:row>197</xdr:row>
      <xdr:rowOff>66675</xdr:rowOff>
    </xdr:from>
    <xdr:to>
      <xdr:col>10</xdr:col>
      <xdr:colOff>826770</xdr:colOff>
      <xdr:row>210</xdr:row>
      <xdr:rowOff>72390</xdr:rowOff>
    </xdr:to>
    <xdr:pic>
      <xdr:nvPicPr>
        <xdr:cNvPr id="29" name="51 Imagen">
          <a:extLst>
            <a:ext uri="{FF2B5EF4-FFF2-40B4-BE49-F238E27FC236}">
              <a16:creationId xmlns:a16="http://schemas.microsoft.com/office/drawing/2014/main" id="{4B6110DE-7BC0-41CB-B499-3DD81B46D740}"/>
            </a:ext>
          </a:extLst>
        </xdr:cNvPr>
        <xdr:cNvPicPr>
          <a:picLocks noChangeAspect="1"/>
        </xdr:cNvPicPr>
      </xdr:nvPicPr>
      <xdr:blipFill>
        <a:blip xmlns:r="http://schemas.openxmlformats.org/officeDocument/2006/relationships" r:embed="rId28"/>
        <a:stretch>
          <a:fillRect/>
        </a:stretch>
      </xdr:blipFill>
      <xdr:spPr>
        <a:xfrm>
          <a:off x="4859655" y="39804975"/>
          <a:ext cx="3396615" cy="2398395"/>
        </a:xfrm>
        <a:prstGeom prst="rect">
          <a:avLst/>
        </a:prstGeom>
      </xdr:spPr>
    </xdr:pic>
    <xdr:clientData/>
  </xdr:twoCellAnchor>
  <xdr:twoCellAnchor editAs="oneCell">
    <xdr:from>
      <xdr:col>2</xdr:col>
      <xdr:colOff>161925</xdr:colOff>
      <xdr:row>213</xdr:row>
      <xdr:rowOff>57150</xdr:rowOff>
    </xdr:from>
    <xdr:to>
      <xdr:col>6</xdr:col>
      <xdr:colOff>369570</xdr:colOff>
      <xdr:row>226</xdr:row>
      <xdr:rowOff>62865</xdr:rowOff>
    </xdr:to>
    <xdr:pic>
      <xdr:nvPicPr>
        <xdr:cNvPr id="30" name="52 Imagen">
          <a:extLst>
            <a:ext uri="{FF2B5EF4-FFF2-40B4-BE49-F238E27FC236}">
              <a16:creationId xmlns:a16="http://schemas.microsoft.com/office/drawing/2014/main" id="{0B652AAE-3417-4EA3-AA6A-FAD0A90C176A}"/>
            </a:ext>
          </a:extLst>
        </xdr:cNvPr>
        <xdr:cNvPicPr>
          <a:picLocks noChangeAspect="1"/>
        </xdr:cNvPicPr>
      </xdr:nvPicPr>
      <xdr:blipFill>
        <a:blip xmlns:r="http://schemas.openxmlformats.org/officeDocument/2006/relationships" r:embed="rId29"/>
        <a:stretch>
          <a:fillRect/>
        </a:stretch>
      </xdr:blipFill>
      <xdr:spPr>
        <a:xfrm>
          <a:off x="763905" y="42988230"/>
          <a:ext cx="3408045" cy="2398395"/>
        </a:xfrm>
        <a:prstGeom prst="rect">
          <a:avLst/>
        </a:prstGeom>
      </xdr:spPr>
    </xdr:pic>
    <xdr:clientData/>
  </xdr:twoCellAnchor>
  <xdr:twoCellAnchor editAs="oneCell">
    <xdr:from>
      <xdr:col>7</xdr:col>
      <xdr:colOff>352425</xdr:colOff>
      <xdr:row>213</xdr:row>
      <xdr:rowOff>76200</xdr:rowOff>
    </xdr:from>
    <xdr:to>
      <xdr:col>10</xdr:col>
      <xdr:colOff>807720</xdr:colOff>
      <xdr:row>226</xdr:row>
      <xdr:rowOff>81915</xdr:rowOff>
    </xdr:to>
    <xdr:pic>
      <xdr:nvPicPr>
        <xdr:cNvPr id="31" name="53 Imagen">
          <a:extLst>
            <a:ext uri="{FF2B5EF4-FFF2-40B4-BE49-F238E27FC236}">
              <a16:creationId xmlns:a16="http://schemas.microsoft.com/office/drawing/2014/main" id="{73231D61-6972-46A3-8A02-0920E2667D5F}"/>
            </a:ext>
          </a:extLst>
        </xdr:cNvPr>
        <xdr:cNvPicPr>
          <a:picLocks noChangeAspect="1"/>
        </xdr:cNvPicPr>
      </xdr:nvPicPr>
      <xdr:blipFill>
        <a:blip xmlns:r="http://schemas.openxmlformats.org/officeDocument/2006/relationships" r:embed="rId30"/>
        <a:stretch>
          <a:fillRect/>
        </a:stretch>
      </xdr:blipFill>
      <xdr:spPr>
        <a:xfrm>
          <a:off x="4840605" y="43007280"/>
          <a:ext cx="3396615" cy="2398395"/>
        </a:xfrm>
        <a:prstGeom prst="rect">
          <a:avLst/>
        </a:prstGeom>
      </xdr:spPr>
    </xdr:pic>
    <xdr:clientData/>
  </xdr:twoCellAnchor>
  <xdr:twoCellAnchor editAs="oneCell">
    <xdr:from>
      <xdr:col>2</xdr:col>
      <xdr:colOff>142875</xdr:colOff>
      <xdr:row>229</xdr:row>
      <xdr:rowOff>47625</xdr:rowOff>
    </xdr:from>
    <xdr:to>
      <xdr:col>6</xdr:col>
      <xdr:colOff>350520</xdr:colOff>
      <xdr:row>242</xdr:row>
      <xdr:rowOff>53340</xdr:rowOff>
    </xdr:to>
    <xdr:pic>
      <xdr:nvPicPr>
        <xdr:cNvPr id="32" name="Imagen 79">
          <a:extLst>
            <a:ext uri="{FF2B5EF4-FFF2-40B4-BE49-F238E27FC236}">
              <a16:creationId xmlns:a16="http://schemas.microsoft.com/office/drawing/2014/main" id="{9A62628F-02F1-494F-8B9C-1443C17863B4}"/>
            </a:ext>
          </a:extLst>
        </xdr:cNvPr>
        <xdr:cNvPicPr>
          <a:picLocks noChangeAspect="1"/>
        </xdr:cNvPicPr>
      </xdr:nvPicPr>
      <xdr:blipFill>
        <a:blip xmlns:r="http://schemas.openxmlformats.org/officeDocument/2006/relationships" r:embed="rId31"/>
        <a:stretch>
          <a:fillRect/>
        </a:stretch>
      </xdr:blipFill>
      <xdr:spPr>
        <a:xfrm>
          <a:off x="744855" y="46171485"/>
          <a:ext cx="3408045" cy="2398395"/>
        </a:xfrm>
        <a:prstGeom prst="rect">
          <a:avLst/>
        </a:prstGeom>
      </xdr:spPr>
    </xdr:pic>
    <xdr:clientData/>
  </xdr:twoCellAnchor>
  <xdr:twoCellAnchor editAs="oneCell">
    <xdr:from>
      <xdr:col>7</xdr:col>
      <xdr:colOff>352425</xdr:colOff>
      <xdr:row>229</xdr:row>
      <xdr:rowOff>57150</xdr:rowOff>
    </xdr:from>
    <xdr:to>
      <xdr:col>10</xdr:col>
      <xdr:colOff>807720</xdr:colOff>
      <xdr:row>242</xdr:row>
      <xdr:rowOff>62865</xdr:rowOff>
    </xdr:to>
    <xdr:pic>
      <xdr:nvPicPr>
        <xdr:cNvPr id="33" name="54 Imagen">
          <a:extLst>
            <a:ext uri="{FF2B5EF4-FFF2-40B4-BE49-F238E27FC236}">
              <a16:creationId xmlns:a16="http://schemas.microsoft.com/office/drawing/2014/main" id="{B431577D-F4E0-45F4-A344-426FD3E74696}"/>
            </a:ext>
          </a:extLst>
        </xdr:cNvPr>
        <xdr:cNvPicPr>
          <a:picLocks noChangeAspect="1"/>
        </xdr:cNvPicPr>
      </xdr:nvPicPr>
      <xdr:blipFill>
        <a:blip xmlns:r="http://schemas.openxmlformats.org/officeDocument/2006/relationships" r:embed="rId32"/>
        <a:stretch>
          <a:fillRect/>
        </a:stretch>
      </xdr:blipFill>
      <xdr:spPr>
        <a:xfrm>
          <a:off x="4840605" y="46181010"/>
          <a:ext cx="3396615" cy="2398395"/>
        </a:xfrm>
        <a:prstGeom prst="rect">
          <a:avLst/>
        </a:prstGeom>
      </xdr:spPr>
    </xdr:pic>
    <xdr:clientData/>
  </xdr:twoCellAnchor>
  <xdr:twoCellAnchor editAs="oneCell">
    <xdr:from>
      <xdr:col>2</xdr:col>
      <xdr:colOff>85725</xdr:colOff>
      <xdr:row>245</xdr:row>
      <xdr:rowOff>57150</xdr:rowOff>
    </xdr:from>
    <xdr:to>
      <xdr:col>6</xdr:col>
      <xdr:colOff>293370</xdr:colOff>
      <xdr:row>258</xdr:row>
      <xdr:rowOff>62865</xdr:rowOff>
    </xdr:to>
    <xdr:pic>
      <xdr:nvPicPr>
        <xdr:cNvPr id="34" name="55 Imagen">
          <a:extLst>
            <a:ext uri="{FF2B5EF4-FFF2-40B4-BE49-F238E27FC236}">
              <a16:creationId xmlns:a16="http://schemas.microsoft.com/office/drawing/2014/main" id="{4424D4BB-F34A-4DB0-9BA4-2A84E0FA0221}"/>
            </a:ext>
          </a:extLst>
        </xdr:cNvPr>
        <xdr:cNvPicPr>
          <a:picLocks noChangeAspect="1"/>
        </xdr:cNvPicPr>
      </xdr:nvPicPr>
      <xdr:blipFill>
        <a:blip xmlns:r="http://schemas.openxmlformats.org/officeDocument/2006/relationships" r:embed="rId33"/>
        <a:stretch>
          <a:fillRect/>
        </a:stretch>
      </xdr:blipFill>
      <xdr:spPr>
        <a:xfrm>
          <a:off x="687705" y="49328070"/>
          <a:ext cx="3408045" cy="2398395"/>
        </a:xfrm>
        <a:prstGeom prst="rect">
          <a:avLst/>
        </a:prstGeom>
      </xdr:spPr>
    </xdr:pic>
    <xdr:clientData/>
  </xdr:twoCellAnchor>
  <xdr:twoCellAnchor editAs="oneCell">
    <xdr:from>
      <xdr:col>7</xdr:col>
      <xdr:colOff>352425</xdr:colOff>
      <xdr:row>245</xdr:row>
      <xdr:rowOff>38100</xdr:rowOff>
    </xdr:from>
    <xdr:to>
      <xdr:col>10</xdr:col>
      <xdr:colOff>807720</xdr:colOff>
      <xdr:row>258</xdr:row>
      <xdr:rowOff>43815</xdr:rowOff>
    </xdr:to>
    <xdr:pic>
      <xdr:nvPicPr>
        <xdr:cNvPr id="35" name="56 Imagen">
          <a:extLst>
            <a:ext uri="{FF2B5EF4-FFF2-40B4-BE49-F238E27FC236}">
              <a16:creationId xmlns:a16="http://schemas.microsoft.com/office/drawing/2014/main" id="{4C40145D-E817-4910-818D-CF339C08C36E}"/>
            </a:ext>
          </a:extLst>
        </xdr:cNvPr>
        <xdr:cNvPicPr>
          <a:picLocks noChangeAspect="1"/>
        </xdr:cNvPicPr>
      </xdr:nvPicPr>
      <xdr:blipFill>
        <a:blip xmlns:r="http://schemas.openxmlformats.org/officeDocument/2006/relationships" r:embed="rId34"/>
        <a:stretch>
          <a:fillRect/>
        </a:stretch>
      </xdr:blipFill>
      <xdr:spPr>
        <a:xfrm>
          <a:off x="4840605" y="49309020"/>
          <a:ext cx="3396615" cy="2398395"/>
        </a:xfrm>
        <a:prstGeom prst="rect">
          <a:avLst/>
        </a:prstGeom>
      </xdr:spPr>
    </xdr:pic>
    <xdr:clientData/>
  </xdr:twoCellAnchor>
  <xdr:twoCellAnchor editAs="oneCell">
    <xdr:from>
      <xdr:col>2</xdr:col>
      <xdr:colOff>209550</xdr:colOff>
      <xdr:row>261</xdr:row>
      <xdr:rowOff>38100</xdr:rowOff>
    </xdr:from>
    <xdr:to>
      <xdr:col>6</xdr:col>
      <xdr:colOff>417195</xdr:colOff>
      <xdr:row>274</xdr:row>
      <xdr:rowOff>43815</xdr:rowOff>
    </xdr:to>
    <xdr:pic>
      <xdr:nvPicPr>
        <xdr:cNvPr id="36" name="73 Imagen">
          <a:extLst>
            <a:ext uri="{FF2B5EF4-FFF2-40B4-BE49-F238E27FC236}">
              <a16:creationId xmlns:a16="http://schemas.microsoft.com/office/drawing/2014/main" id="{5263A8FF-0D5C-4EE5-BA26-31838D7B344F}"/>
            </a:ext>
          </a:extLst>
        </xdr:cNvPr>
        <xdr:cNvPicPr>
          <a:picLocks noChangeAspect="1"/>
        </xdr:cNvPicPr>
      </xdr:nvPicPr>
      <xdr:blipFill>
        <a:blip xmlns:r="http://schemas.openxmlformats.org/officeDocument/2006/relationships" r:embed="rId35"/>
        <a:stretch>
          <a:fillRect/>
        </a:stretch>
      </xdr:blipFill>
      <xdr:spPr>
        <a:xfrm>
          <a:off x="811530" y="52456080"/>
          <a:ext cx="3408045" cy="2398395"/>
        </a:xfrm>
        <a:prstGeom prst="rect">
          <a:avLst/>
        </a:prstGeom>
      </xdr:spPr>
    </xdr:pic>
    <xdr:clientData/>
  </xdr:twoCellAnchor>
  <xdr:twoCellAnchor editAs="oneCell">
    <xdr:from>
      <xdr:col>7</xdr:col>
      <xdr:colOff>361950</xdr:colOff>
      <xdr:row>261</xdr:row>
      <xdr:rowOff>57150</xdr:rowOff>
    </xdr:from>
    <xdr:to>
      <xdr:col>10</xdr:col>
      <xdr:colOff>847725</xdr:colOff>
      <xdr:row>274</xdr:row>
      <xdr:rowOff>93345</xdr:rowOff>
    </xdr:to>
    <xdr:pic>
      <xdr:nvPicPr>
        <xdr:cNvPr id="37" name="75 Imagen">
          <a:extLst>
            <a:ext uri="{FF2B5EF4-FFF2-40B4-BE49-F238E27FC236}">
              <a16:creationId xmlns:a16="http://schemas.microsoft.com/office/drawing/2014/main" id="{D979F5E1-3AB4-44A9-BA3B-123FDF46AAA8}"/>
            </a:ext>
          </a:extLst>
        </xdr:cNvPr>
        <xdr:cNvPicPr>
          <a:picLocks noChangeAspect="1"/>
        </xdr:cNvPicPr>
      </xdr:nvPicPr>
      <xdr:blipFill>
        <a:blip xmlns:r="http://schemas.openxmlformats.org/officeDocument/2006/relationships" r:embed="rId36"/>
        <a:stretch>
          <a:fillRect/>
        </a:stretch>
      </xdr:blipFill>
      <xdr:spPr>
        <a:xfrm>
          <a:off x="4850130" y="52475130"/>
          <a:ext cx="3427095" cy="24288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C3E75311-75C1-49CC-90C1-FDD7F3EAFF1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9FEAB986-0034-438B-B530-EB7978A7FE90}"/>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343</xdr:row>
      <xdr:rowOff>0</xdr:rowOff>
    </xdr:from>
    <xdr:ext cx="2217420" cy="0"/>
    <xdr:pic>
      <xdr:nvPicPr>
        <xdr:cNvPr id="4" name="Imagen 3">
          <a:extLst>
            <a:ext uri="{FF2B5EF4-FFF2-40B4-BE49-F238E27FC236}">
              <a16:creationId xmlns:a16="http://schemas.microsoft.com/office/drawing/2014/main" id="{C65B397B-92E6-44C5-BFD8-68AAE09153C0}"/>
            </a:ext>
          </a:extLst>
        </xdr:cNvPr>
        <xdr:cNvPicPr>
          <a:picLocks noChangeAspect="1"/>
        </xdr:cNvPicPr>
      </xdr:nvPicPr>
      <xdr:blipFill>
        <a:blip xmlns:r="http://schemas.openxmlformats.org/officeDocument/2006/relationships" r:embed="rId3"/>
        <a:stretch>
          <a:fillRect/>
        </a:stretch>
      </xdr:blipFill>
      <xdr:spPr>
        <a:xfrm>
          <a:off x="0" y="35013900"/>
          <a:ext cx="2217420" cy="0"/>
        </a:xfrm>
        <a:prstGeom prst="rect">
          <a:avLst/>
        </a:prstGeom>
      </xdr:spPr>
    </xdr:pic>
    <xdr:clientData/>
  </xdr:oneCellAnchor>
  <xdr:oneCellAnchor>
    <xdr:from>
      <xdr:col>0</xdr:col>
      <xdr:colOff>152400</xdr:colOff>
      <xdr:row>375</xdr:row>
      <xdr:rowOff>0</xdr:rowOff>
    </xdr:from>
    <xdr:ext cx="2217420" cy="0"/>
    <xdr:pic>
      <xdr:nvPicPr>
        <xdr:cNvPr id="5" name="Imagen 4">
          <a:extLst>
            <a:ext uri="{FF2B5EF4-FFF2-40B4-BE49-F238E27FC236}">
              <a16:creationId xmlns:a16="http://schemas.microsoft.com/office/drawing/2014/main" id="{73980FE2-145F-4C85-BE35-03F8A5D302F6}"/>
            </a:ext>
          </a:extLst>
        </xdr:cNvPr>
        <xdr:cNvPicPr>
          <a:picLocks noChangeAspect="1"/>
        </xdr:cNvPicPr>
      </xdr:nvPicPr>
      <xdr:blipFill>
        <a:blip xmlns:r="http://schemas.openxmlformats.org/officeDocument/2006/relationships" r:embed="rId3"/>
        <a:stretch>
          <a:fillRect/>
        </a:stretch>
      </xdr:blipFill>
      <xdr:spPr>
        <a:xfrm>
          <a:off x="152400" y="40987980"/>
          <a:ext cx="2217420" cy="0"/>
        </a:xfrm>
        <a:prstGeom prst="rect">
          <a:avLst/>
        </a:prstGeom>
      </xdr:spPr>
    </xdr:pic>
    <xdr:clientData/>
  </xdr:oneCellAnchor>
  <xdr:oneCellAnchor>
    <xdr:from>
      <xdr:col>6</xdr:col>
      <xdr:colOff>560916</xdr:colOff>
      <xdr:row>149</xdr:row>
      <xdr:rowOff>0</xdr:rowOff>
    </xdr:from>
    <xdr:ext cx="0" cy="0"/>
    <xdr:pic>
      <xdr:nvPicPr>
        <xdr:cNvPr id="6" name="Imagen 5">
          <a:extLst>
            <a:ext uri="{FF2B5EF4-FFF2-40B4-BE49-F238E27FC236}">
              <a16:creationId xmlns:a16="http://schemas.microsoft.com/office/drawing/2014/main" id="{0BACB01E-2065-463E-963E-6D703233AADB}"/>
            </a:ext>
          </a:extLst>
        </xdr:cNvPr>
        <xdr:cNvPicPr>
          <a:picLocks noChangeAspect="1"/>
        </xdr:cNvPicPr>
      </xdr:nvPicPr>
      <xdr:blipFill>
        <a:blip xmlns:r="http://schemas.openxmlformats.org/officeDocument/2006/relationships" r:embed="rId4"/>
        <a:stretch>
          <a:fillRect/>
        </a:stretch>
      </xdr:blipFill>
      <xdr:spPr>
        <a:xfrm>
          <a:off x="5163396" y="7239000"/>
          <a:ext cx="0" cy="0"/>
        </a:xfrm>
        <a:prstGeom prst="rect">
          <a:avLst/>
        </a:prstGeom>
      </xdr:spPr>
    </xdr:pic>
    <xdr:clientData/>
  </xdr:oneCellAnchor>
  <xdr:oneCellAnchor>
    <xdr:from>
      <xdr:col>0</xdr:col>
      <xdr:colOff>152400</xdr:colOff>
      <xdr:row>390</xdr:row>
      <xdr:rowOff>0</xdr:rowOff>
    </xdr:from>
    <xdr:ext cx="2217420" cy="0"/>
    <xdr:pic>
      <xdr:nvPicPr>
        <xdr:cNvPr id="7" name="Imagen 6">
          <a:extLst>
            <a:ext uri="{FF2B5EF4-FFF2-40B4-BE49-F238E27FC236}">
              <a16:creationId xmlns:a16="http://schemas.microsoft.com/office/drawing/2014/main" id="{19248F4B-CB52-485A-91C1-1EE620A6E0BE}"/>
            </a:ext>
          </a:extLst>
        </xdr:cNvPr>
        <xdr:cNvPicPr>
          <a:picLocks noChangeAspect="1"/>
        </xdr:cNvPicPr>
      </xdr:nvPicPr>
      <xdr:blipFill>
        <a:blip xmlns:r="http://schemas.openxmlformats.org/officeDocument/2006/relationships" r:embed="rId3"/>
        <a:stretch>
          <a:fillRect/>
        </a:stretch>
      </xdr:blipFill>
      <xdr:spPr>
        <a:xfrm>
          <a:off x="152400" y="40987980"/>
          <a:ext cx="2217420" cy="0"/>
        </a:xfrm>
        <a:prstGeom prst="rect">
          <a:avLst/>
        </a:prstGeom>
      </xdr:spPr>
    </xdr:pic>
    <xdr:clientData/>
  </xdr:oneCellAnchor>
  <xdr:oneCellAnchor>
    <xdr:from>
      <xdr:col>0</xdr:col>
      <xdr:colOff>152400</xdr:colOff>
      <xdr:row>390</xdr:row>
      <xdr:rowOff>0</xdr:rowOff>
    </xdr:from>
    <xdr:ext cx="2217420" cy="0"/>
    <xdr:pic>
      <xdr:nvPicPr>
        <xdr:cNvPr id="8" name="Imagen 7">
          <a:extLst>
            <a:ext uri="{FF2B5EF4-FFF2-40B4-BE49-F238E27FC236}">
              <a16:creationId xmlns:a16="http://schemas.microsoft.com/office/drawing/2014/main" id="{29D2D5E7-1074-4736-82C8-4837EA3FF93B}"/>
            </a:ext>
          </a:extLst>
        </xdr:cNvPr>
        <xdr:cNvPicPr>
          <a:picLocks noChangeAspect="1"/>
        </xdr:cNvPicPr>
      </xdr:nvPicPr>
      <xdr:blipFill>
        <a:blip xmlns:r="http://schemas.openxmlformats.org/officeDocument/2006/relationships" r:embed="rId3"/>
        <a:stretch>
          <a:fillRect/>
        </a:stretch>
      </xdr:blipFill>
      <xdr:spPr>
        <a:xfrm>
          <a:off x="152400" y="40987980"/>
          <a:ext cx="2217420" cy="0"/>
        </a:xfrm>
        <a:prstGeom prst="rect">
          <a:avLst/>
        </a:prstGeom>
      </xdr:spPr>
    </xdr:pic>
    <xdr:clientData/>
  </xdr:oneCellAnchor>
  <xdr:oneCellAnchor>
    <xdr:from>
      <xdr:col>0</xdr:col>
      <xdr:colOff>152400</xdr:colOff>
      <xdr:row>359</xdr:row>
      <xdr:rowOff>152400</xdr:rowOff>
    </xdr:from>
    <xdr:ext cx="2217420" cy="0"/>
    <xdr:pic>
      <xdr:nvPicPr>
        <xdr:cNvPr id="9" name="Imagen 8">
          <a:extLst>
            <a:ext uri="{FF2B5EF4-FFF2-40B4-BE49-F238E27FC236}">
              <a16:creationId xmlns:a16="http://schemas.microsoft.com/office/drawing/2014/main" id="{10DC9BEB-9538-40B1-89EB-B72CE8C89F63}"/>
            </a:ext>
          </a:extLst>
        </xdr:cNvPr>
        <xdr:cNvPicPr>
          <a:picLocks noChangeAspect="1"/>
        </xdr:cNvPicPr>
      </xdr:nvPicPr>
      <xdr:blipFill>
        <a:blip xmlns:r="http://schemas.openxmlformats.org/officeDocument/2006/relationships" r:embed="rId3"/>
        <a:stretch>
          <a:fillRect/>
        </a:stretch>
      </xdr:blipFill>
      <xdr:spPr>
        <a:xfrm>
          <a:off x="152400" y="38199060"/>
          <a:ext cx="2217420" cy="0"/>
        </a:xfrm>
        <a:prstGeom prst="rect">
          <a:avLst/>
        </a:prstGeom>
      </xdr:spPr>
    </xdr:pic>
    <xdr:clientData/>
  </xdr:oneCellAnchor>
  <xdr:oneCellAnchor>
    <xdr:from>
      <xdr:col>0</xdr:col>
      <xdr:colOff>190500</xdr:colOff>
      <xdr:row>407</xdr:row>
      <xdr:rowOff>85725</xdr:rowOff>
    </xdr:from>
    <xdr:ext cx="3360420" cy="2522220"/>
    <xdr:pic>
      <xdr:nvPicPr>
        <xdr:cNvPr id="10" name="Imagen 9">
          <a:extLst>
            <a:ext uri="{FF2B5EF4-FFF2-40B4-BE49-F238E27FC236}">
              <a16:creationId xmlns:a16="http://schemas.microsoft.com/office/drawing/2014/main" id="{EA974866-39FA-495A-8AB1-9E6E28832206}"/>
            </a:ext>
          </a:extLst>
        </xdr:cNvPr>
        <xdr:cNvPicPr>
          <a:picLocks noChangeAspect="1"/>
        </xdr:cNvPicPr>
      </xdr:nvPicPr>
      <xdr:blipFill>
        <a:blip xmlns:r="http://schemas.openxmlformats.org/officeDocument/2006/relationships" r:embed="rId5"/>
        <a:stretch>
          <a:fillRect/>
        </a:stretch>
      </xdr:blipFill>
      <xdr:spPr>
        <a:xfrm>
          <a:off x="190500" y="44144565"/>
          <a:ext cx="3360420" cy="2522220"/>
        </a:xfrm>
        <a:prstGeom prst="rect">
          <a:avLst/>
        </a:prstGeom>
      </xdr:spPr>
    </xdr:pic>
    <xdr:clientData/>
  </xdr:oneCellAnchor>
  <xdr:oneCellAnchor>
    <xdr:from>
      <xdr:col>6</xdr:col>
      <xdr:colOff>342900</xdr:colOff>
      <xdr:row>407</xdr:row>
      <xdr:rowOff>76200</xdr:rowOff>
    </xdr:from>
    <xdr:ext cx="3360420" cy="2514600"/>
    <xdr:pic>
      <xdr:nvPicPr>
        <xdr:cNvPr id="11" name="Imagen 10">
          <a:extLst>
            <a:ext uri="{FF2B5EF4-FFF2-40B4-BE49-F238E27FC236}">
              <a16:creationId xmlns:a16="http://schemas.microsoft.com/office/drawing/2014/main" id="{B6AF2261-F447-4E7C-A2A1-F0D8C1BE3B66}"/>
            </a:ext>
          </a:extLst>
        </xdr:cNvPr>
        <xdr:cNvPicPr>
          <a:picLocks noChangeAspect="1"/>
        </xdr:cNvPicPr>
      </xdr:nvPicPr>
      <xdr:blipFill>
        <a:blip xmlns:r="http://schemas.openxmlformats.org/officeDocument/2006/relationships" r:embed="rId6"/>
        <a:stretch>
          <a:fillRect/>
        </a:stretch>
      </xdr:blipFill>
      <xdr:spPr>
        <a:xfrm>
          <a:off x="4945380" y="44135040"/>
          <a:ext cx="3360420" cy="2514600"/>
        </a:xfrm>
        <a:prstGeom prst="rect">
          <a:avLst/>
        </a:prstGeom>
      </xdr:spPr>
    </xdr:pic>
    <xdr:clientData/>
  </xdr:oneCellAnchor>
  <xdr:oneCellAnchor>
    <xdr:from>
      <xdr:col>0</xdr:col>
      <xdr:colOff>190500</xdr:colOff>
      <xdr:row>343</xdr:row>
      <xdr:rowOff>104775</xdr:rowOff>
    </xdr:from>
    <xdr:ext cx="3357462" cy="2520000"/>
    <xdr:pic>
      <xdr:nvPicPr>
        <xdr:cNvPr id="12" name="Imagen 11">
          <a:extLst>
            <a:ext uri="{FF2B5EF4-FFF2-40B4-BE49-F238E27FC236}">
              <a16:creationId xmlns:a16="http://schemas.microsoft.com/office/drawing/2014/main" id="{F8ED5F0C-259D-4145-9794-4D1074CEE659}"/>
            </a:ext>
          </a:extLst>
        </xdr:cNvPr>
        <xdr:cNvPicPr>
          <a:picLocks noChangeAspect="1"/>
        </xdr:cNvPicPr>
      </xdr:nvPicPr>
      <xdr:blipFill>
        <a:blip xmlns:r="http://schemas.openxmlformats.org/officeDocument/2006/relationships" r:embed="rId7"/>
        <a:stretch>
          <a:fillRect/>
        </a:stretch>
      </xdr:blipFill>
      <xdr:spPr>
        <a:xfrm>
          <a:off x="190500" y="35118675"/>
          <a:ext cx="3357462" cy="2520000"/>
        </a:xfrm>
        <a:prstGeom prst="rect">
          <a:avLst/>
        </a:prstGeom>
      </xdr:spPr>
    </xdr:pic>
    <xdr:clientData/>
  </xdr:oneCellAnchor>
  <xdr:oneCellAnchor>
    <xdr:from>
      <xdr:col>6</xdr:col>
      <xdr:colOff>400050</xdr:colOff>
      <xdr:row>343</xdr:row>
      <xdr:rowOff>76200</xdr:rowOff>
    </xdr:from>
    <xdr:ext cx="3360000" cy="2520000"/>
    <xdr:pic>
      <xdr:nvPicPr>
        <xdr:cNvPr id="13" name="Imagen 12">
          <a:extLst>
            <a:ext uri="{FF2B5EF4-FFF2-40B4-BE49-F238E27FC236}">
              <a16:creationId xmlns:a16="http://schemas.microsoft.com/office/drawing/2014/main" id="{2DD60226-8651-4DB7-9377-D5B11BDC882D}"/>
            </a:ext>
          </a:extLst>
        </xdr:cNvPr>
        <xdr:cNvPicPr>
          <a:picLocks noChangeAspect="1"/>
        </xdr:cNvPicPr>
      </xdr:nvPicPr>
      <xdr:blipFill>
        <a:blip xmlns:r="http://schemas.openxmlformats.org/officeDocument/2006/relationships" r:embed="rId8"/>
        <a:stretch>
          <a:fillRect/>
        </a:stretch>
      </xdr:blipFill>
      <xdr:spPr>
        <a:xfrm>
          <a:off x="5002530" y="35090100"/>
          <a:ext cx="3360000" cy="2520000"/>
        </a:xfrm>
        <a:prstGeom prst="rect">
          <a:avLst/>
        </a:prstGeom>
      </xdr:spPr>
    </xdr:pic>
    <xdr:clientData/>
  </xdr:oneCellAnchor>
  <xdr:twoCellAnchor editAs="oneCell">
    <xdr:from>
      <xdr:col>0</xdr:col>
      <xdr:colOff>190500</xdr:colOff>
      <xdr:row>455</xdr:row>
      <xdr:rowOff>85725</xdr:rowOff>
    </xdr:from>
    <xdr:to>
      <xdr:col>4</xdr:col>
      <xdr:colOff>502920</xdr:colOff>
      <xdr:row>468</xdr:row>
      <xdr:rowOff>131445</xdr:rowOff>
    </xdr:to>
    <xdr:pic>
      <xdr:nvPicPr>
        <xdr:cNvPr id="14" name="Imagen 13">
          <a:extLst>
            <a:ext uri="{FF2B5EF4-FFF2-40B4-BE49-F238E27FC236}">
              <a16:creationId xmlns:a16="http://schemas.microsoft.com/office/drawing/2014/main" id="{E17A64D6-7145-4A17-A1D3-790F15AC10A3}"/>
            </a:ext>
          </a:extLst>
        </xdr:cNvPr>
        <xdr:cNvPicPr>
          <a:picLocks noChangeAspect="1"/>
        </xdr:cNvPicPr>
      </xdr:nvPicPr>
      <xdr:blipFill>
        <a:blip xmlns:r="http://schemas.openxmlformats.org/officeDocument/2006/relationships" r:embed="rId9"/>
        <a:stretch>
          <a:fillRect/>
        </a:stretch>
      </xdr:blipFill>
      <xdr:spPr>
        <a:xfrm>
          <a:off x="190500" y="50202465"/>
          <a:ext cx="3482340" cy="2423160"/>
        </a:xfrm>
        <a:prstGeom prst="rect">
          <a:avLst/>
        </a:prstGeom>
      </xdr:spPr>
    </xdr:pic>
    <xdr:clientData/>
  </xdr:twoCellAnchor>
  <xdr:twoCellAnchor editAs="oneCell">
    <xdr:from>
      <xdr:col>7</xdr:col>
      <xdr:colOff>238125</xdr:colOff>
      <xdr:row>455</xdr:row>
      <xdr:rowOff>66675</xdr:rowOff>
    </xdr:from>
    <xdr:to>
      <xdr:col>9</xdr:col>
      <xdr:colOff>66675</xdr:colOff>
      <xdr:row>468</xdr:row>
      <xdr:rowOff>110175</xdr:rowOff>
    </xdr:to>
    <xdr:pic>
      <xdr:nvPicPr>
        <xdr:cNvPr id="15" name="Imagen 14">
          <a:extLst>
            <a:ext uri="{FF2B5EF4-FFF2-40B4-BE49-F238E27FC236}">
              <a16:creationId xmlns:a16="http://schemas.microsoft.com/office/drawing/2014/main" id="{10606336-DC0C-4C11-A61E-F5BE89DE07F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633085" y="50183415"/>
          <a:ext cx="1992630" cy="2420940"/>
        </a:xfrm>
        <a:prstGeom prst="rect">
          <a:avLst/>
        </a:prstGeom>
      </xdr:spPr>
    </xdr:pic>
    <xdr:clientData/>
  </xdr:twoCellAnchor>
  <xdr:twoCellAnchor editAs="oneCell">
    <xdr:from>
      <xdr:col>0</xdr:col>
      <xdr:colOff>428625</xdr:colOff>
      <xdr:row>150</xdr:row>
      <xdr:rowOff>85725</xdr:rowOff>
    </xdr:from>
    <xdr:to>
      <xdr:col>4</xdr:col>
      <xdr:colOff>741045</xdr:colOff>
      <xdr:row>163</xdr:row>
      <xdr:rowOff>131445</xdr:rowOff>
    </xdr:to>
    <xdr:pic>
      <xdr:nvPicPr>
        <xdr:cNvPr id="16" name="Imagen 15">
          <a:extLst>
            <a:ext uri="{FF2B5EF4-FFF2-40B4-BE49-F238E27FC236}">
              <a16:creationId xmlns:a16="http://schemas.microsoft.com/office/drawing/2014/main" id="{42B09E08-C67D-476E-BEC9-83B8FBC56CC4}"/>
            </a:ext>
          </a:extLst>
        </xdr:cNvPr>
        <xdr:cNvPicPr>
          <a:picLocks noChangeAspect="1"/>
        </xdr:cNvPicPr>
      </xdr:nvPicPr>
      <xdr:blipFill>
        <a:blip xmlns:r="http://schemas.openxmlformats.org/officeDocument/2006/relationships" r:embed="rId11"/>
        <a:stretch>
          <a:fillRect/>
        </a:stretch>
      </xdr:blipFill>
      <xdr:spPr>
        <a:xfrm>
          <a:off x="428625" y="7332345"/>
          <a:ext cx="3482340" cy="2522220"/>
        </a:xfrm>
        <a:prstGeom prst="rect">
          <a:avLst/>
        </a:prstGeom>
      </xdr:spPr>
    </xdr:pic>
    <xdr:clientData/>
  </xdr:twoCellAnchor>
  <xdr:twoCellAnchor editAs="oneCell">
    <xdr:from>
      <xdr:col>6</xdr:col>
      <xdr:colOff>476250</xdr:colOff>
      <xdr:row>150</xdr:row>
      <xdr:rowOff>76200</xdr:rowOff>
    </xdr:from>
    <xdr:to>
      <xdr:col>10</xdr:col>
      <xdr:colOff>209550</xdr:colOff>
      <xdr:row>163</xdr:row>
      <xdr:rowOff>114300</xdr:rowOff>
    </xdr:to>
    <xdr:pic>
      <xdr:nvPicPr>
        <xdr:cNvPr id="17" name="Imagen 16">
          <a:extLst>
            <a:ext uri="{FF2B5EF4-FFF2-40B4-BE49-F238E27FC236}">
              <a16:creationId xmlns:a16="http://schemas.microsoft.com/office/drawing/2014/main" id="{6E2CEAEF-9F6E-4A21-B214-FD808D8FD73A}"/>
            </a:ext>
          </a:extLst>
        </xdr:cNvPr>
        <xdr:cNvPicPr>
          <a:picLocks noChangeAspect="1"/>
        </xdr:cNvPicPr>
      </xdr:nvPicPr>
      <xdr:blipFill>
        <a:blip xmlns:r="http://schemas.openxmlformats.org/officeDocument/2006/relationships" r:embed="rId12"/>
        <a:stretch>
          <a:fillRect/>
        </a:stretch>
      </xdr:blipFill>
      <xdr:spPr>
        <a:xfrm>
          <a:off x="5078730" y="7322820"/>
          <a:ext cx="3482340" cy="2514600"/>
        </a:xfrm>
        <a:prstGeom prst="rect">
          <a:avLst/>
        </a:prstGeom>
      </xdr:spPr>
    </xdr:pic>
    <xdr:clientData/>
  </xdr:twoCellAnchor>
  <xdr:twoCellAnchor editAs="oneCell">
    <xdr:from>
      <xdr:col>0</xdr:col>
      <xdr:colOff>381000</xdr:colOff>
      <xdr:row>211</xdr:row>
      <xdr:rowOff>76200</xdr:rowOff>
    </xdr:from>
    <xdr:to>
      <xdr:col>4</xdr:col>
      <xdr:colOff>685800</xdr:colOff>
      <xdr:row>224</xdr:row>
      <xdr:rowOff>114300</xdr:rowOff>
    </xdr:to>
    <xdr:pic>
      <xdr:nvPicPr>
        <xdr:cNvPr id="18" name="Imagen 17">
          <a:extLst>
            <a:ext uri="{FF2B5EF4-FFF2-40B4-BE49-F238E27FC236}">
              <a16:creationId xmlns:a16="http://schemas.microsoft.com/office/drawing/2014/main" id="{ADE98CFF-ADE6-4DCD-83DA-919DB94968A1}"/>
            </a:ext>
          </a:extLst>
        </xdr:cNvPr>
        <xdr:cNvPicPr>
          <a:picLocks noChangeAspect="1"/>
        </xdr:cNvPicPr>
      </xdr:nvPicPr>
      <xdr:blipFill>
        <a:blip xmlns:r="http://schemas.openxmlformats.org/officeDocument/2006/relationships" r:embed="rId13"/>
        <a:stretch>
          <a:fillRect/>
        </a:stretch>
      </xdr:blipFill>
      <xdr:spPr>
        <a:xfrm>
          <a:off x="381000" y="10370820"/>
          <a:ext cx="3474720" cy="2514600"/>
        </a:xfrm>
        <a:prstGeom prst="rect">
          <a:avLst/>
        </a:prstGeom>
      </xdr:spPr>
    </xdr:pic>
    <xdr:clientData/>
  </xdr:twoCellAnchor>
  <xdr:twoCellAnchor editAs="oneCell">
    <xdr:from>
      <xdr:col>6</xdr:col>
      <xdr:colOff>485775</xdr:colOff>
      <xdr:row>211</xdr:row>
      <xdr:rowOff>66675</xdr:rowOff>
    </xdr:from>
    <xdr:to>
      <xdr:col>10</xdr:col>
      <xdr:colOff>219075</xdr:colOff>
      <xdr:row>224</xdr:row>
      <xdr:rowOff>104775</xdr:rowOff>
    </xdr:to>
    <xdr:pic>
      <xdr:nvPicPr>
        <xdr:cNvPr id="19" name="Imagen 18">
          <a:extLst>
            <a:ext uri="{FF2B5EF4-FFF2-40B4-BE49-F238E27FC236}">
              <a16:creationId xmlns:a16="http://schemas.microsoft.com/office/drawing/2014/main" id="{20556AD6-BC6E-4A04-BB7A-1A80DBAEF9B2}"/>
            </a:ext>
          </a:extLst>
        </xdr:cNvPr>
        <xdr:cNvPicPr>
          <a:picLocks noChangeAspect="1"/>
        </xdr:cNvPicPr>
      </xdr:nvPicPr>
      <xdr:blipFill>
        <a:blip xmlns:r="http://schemas.openxmlformats.org/officeDocument/2006/relationships" r:embed="rId14"/>
        <a:stretch>
          <a:fillRect/>
        </a:stretch>
      </xdr:blipFill>
      <xdr:spPr>
        <a:xfrm>
          <a:off x="5088255" y="10361295"/>
          <a:ext cx="3482340" cy="2514600"/>
        </a:xfrm>
        <a:prstGeom prst="rect">
          <a:avLst/>
        </a:prstGeom>
      </xdr:spPr>
    </xdr:pic>
    <xdr:clientData/>
  </xdr:twoCellAnchor>
  <xdr:twoCellAnchor editAs="oneCell">
    <xdr:from>
      <xdr:col>0</xdr:col>
      <xdr:colOff>361950</xdr:colOff>
      <xdr:row>227</xdr:row>
      <xdr:rowOff>85725</xdr:rowOff>
    </xdr:from>
    <xdr:to>
      <xdr:col>4</xdr:col>
      <xdr:colOff>666750</xdr:colOff>
      <xdr:row>240</xdr:row>
      <xdr:rowOff>123825</xdr:rowOff>
    </xdr:to>
    <xdr:pic>
      <xdr:nvPicPr>
        <xdr:cNvPr id="20" name="Imagen 19">
          <a:extLst>
            <a:ext uri="{FF2B5EF4-FFF2-40B4-BE49-F238E27FC236}">
              <a16:creationId xmlns:a16="http://schemas.microsoft.com/office/drawing/2014/main" id="{04362DDA-07A8-418D-98D5-C3723832FD07}"/>
            </a:ext>
          </a:extLst>
        </xdr:cNvPr>
        <xdr:cNvPicPr>
          <a:picLocks noChangeAspect="1"/>
        </xdr:cNvPicPr>
      </xdr:nvPicPr>
      <xdr:blipFill>
        <a:blip xmlns:r="http://schemas.openxmlformats.org/officeDocument/2006/relationships" r:embed="rId15"/>
        <a:stretch>
          <a:fillRect/>
        </a:stretch>
      </xdr:blipFill>
      <xdr:spPr>
        <a:xfrm>
          <a:off x="361950" y="13428345"/>
          <a:ext cx="3474720" cy="2514600"/>
        </a:xfrm>
        <a:prstGeom prst="rect">
          <a:avLst/>
        </a:prstGeom>
      </xdr:spPr>
    </xdr:pic>
    <xdr:clientData/>
  </xdr:twoCellAnchor>
  <xdr:twoCellAnchor editAs="oneCell">
    <xdr:from>
      <xdr:col>6</xdr:col>
      <xdr:colOff>523875</xdr:colOff>
      <xdr:row>227</xdr:row>
      <xdr:rowOff>95250</xdr:rowOff>
    </xdr:from>
    <xdr:to>
      <xdr:col>10</xdr:col>
      <xdr:colOff>257175</xdr:colOff>
      <xdr:row>240</xdr:row>
      <xdr:rowOff>133350</xdr:rowOff>
    </xdr:to>
    <xdr:pic>
      <xdr:nvPicPr>
        <xdr:cNvPr id="21" name="Imagen 20">
          <a:extLst>
            <a:ext uri="{FF2B5EF4-FFF2-40B4-BE49-F238E27FC236}">
              <a16:creationId xmlns:a16="http://schemas.microsoft.com/office/drawing/2014/main" id="{C13DFF9F-3746-452F-8FCF-2DE15264D820}"/>
            </a:ext>
          </a:extLst>
        </xdr:cNvPr>
        <xdr:cNvPicPr>
          <a:picLocks noChangeAspect="1"/>
        </xdr:cNvPicPr>
      </xdr:nvPicPr>
      <xdr:blipFill>
        <a:blip xmlns:r="http://schemas.openxmlformats.org/officeDocument/2006/relationships" r:embed="rId16"/>
        <a:stretch>
          <a:fillRect/>
        </a:stretch>
      </xdr:blipFill>
      <xdr:spPr>
        <a:xfrm>
          <a:off x="5126355" y="13437870"/>
          <a:ext cx="3482340" cy="2514600"/>
        </a:xfrm>
        <a:prstGeom prst="rect">
          <a:avLst/>
        </a:prstGeom>
      </xdr:spPr>
    </xdr:pic>
    <xdr:clientData/>
  </xdr:twoCellAnchor>
  <xdr:twoCellAnchor editAs="oneCell">
    <xdr:from>
      <xdr:col>0</xdr:col>
      <xdr:colOff>333375</xdr:colOff>
      <xdr:row>244</xdr:row>
      <xdr:rowOff>104775</xdr:rowOff>
    </xdr:from>
    <xdr:to>
      <xdr:col>4</xdr:col>
      <xdr:colOff>546735</xdr:colOff>
      <xdr:row>257</xdr:row>
      <xdr:rowOff>74295</xdr:rowOff>
    </xdr:to>
    <xdr:pic>
      <xdr:nvPicPr>
        <xdr:cNvPr id="22" name="Imagen 21">
          <a:extLst>
            <a:ext uri="{FF2B5EF4-FFF2-40B4-BE49-F238E27FC236}">
              <a16:creationId xmlns:a16="http://schemas.microsoft.com/office/drawing/2014/main" id="{82CAAB6A-AABA-4AA3-B17E-CC5D585AB18B}"/>
            </a:ext>
          </a:extLst>
        </xdr:cNvPr>
        <xdr:cNvPicPr>
          <a:picLocks noChangeAspect="1"/>
        </xdr:cNvPicPr>
      </xdr:nvPicPr>
      <xdr:blipFill>
        <a:blip xmlns:r="http://schemas.openxmlformats.org/officeDocument/2006/relationships" r:embed="rId17"/>
        <a:stretch>
          <a:fillRect/>
        </a:stretch>
      </xdr:blipFill>
      <xdr:spPr>
        <a:xfrm>
          <a:off x="333375" y="16563975"/>
          <a:ext cx="3383280" cy="2446020"/>
        </a:xfrm>
        <a:prstGeom prst="rect">
          <a:avLst/>
        </a:prstGeom>
      </xdr:spPr>
    </xdr:pic>
    <xdr:clientData/>
  </xdr:twoCellAnchor>
  <xdr:twoCellAnchor editAs="oneCell">
    <xdr:from>
      <xdr:col>6</xdr:col>
      <xdr:colOff>485775</xdr:colOff>
      <xdr:row>244</xdr:row>
      <xdr:rowOff>76200</xdr:rowOff>
    </xdr:from>
    <xdr:to>
      <xdr:col>10</xdr:col>
      <xdr:colOff>219075</xdr:colOff>
      <xdr:row>257</xdr:row>
      <xdr:rowOff>114300</xdr:rowOff>
    </xdr:to>
    <xdr:pic>
      <xdr:nvPicPr>
        <xdr:cNvPr id="23" name="Imagen 22">
          <a:extLst>
            <a:ext uri="{FF2B5EF4-FFF2-40B4-BE49-F238E27FC236}">
              <a16:creationId xmlns:a16="http://schemas.microsoft.com/office/drawing/2014/main" id="{7D53C0D3-65E8-46E6-8376-735033284A8A}"/>
            </a:ext>
          </a:extLst>
        </xdr:cNvPr>
        <xdr:cNvPicPr>
          <a:picLocks noChangeAspect="1"/>
        </xdr:cNvPicPr>
      </xdr:nvPicPr>
      <xdr:blipFill>
        <a:blip xmlns:r="http://schemas.openxmlformats.org/officeDocument/2006/relationships" r:embed="rId18"/>
        <a:stretch>
          <a:fillRect/>
        </a:stretch>
      </xdr:blipFill>
      <xdr:spPr>
        <a:xfrm>
          <a:off x="5088255" y="16535400"/>
          <a:ext cx="3482340" cy="2514600"/>
        </a:xfrm>
        <a:prstGeom prst="rect">
          <a:avLst/>
        </a:prstGeom>
      </xdr:spPr>
    </xdr:pic>
    <xdr:clientData/>
  </xdr:twoCellAnchor>
  <xdr:oneCellAnchor>
    <xdr:from>
      <xdr:col>0</xdr:col>
      <xdr:colOff>276225</xdr:colOff>
      <xdr:row>261</xdr:row>
      <xdr:rowOff>76200</xdr:rowOff>
    </xdr:from>
    <xdr:ext cx="3352800" cy="2514600"/>
    <xdr:pic>
      <xdr:nvPicPr>
        <xdr:cNvPr id="24" name="Imagen 23">
          <a:extLst>
            <a:ext uri="{FF2B5EF4-FFF2-40B4-BE49-F238E27FC236}">
              <a16:creationId xmlns:a16="http://schemas.microsoft.com/office/drawing/2014/main" id="{26967806-F18E-4E48-B336-2DAE43BADF17}"/>
            </a:ext>
          </a:extLst>
        </xdr:cNvPr>
        <xdr:cNvPicPr>
          <a:picLocks noChangeAspect="1"/>
        </xdr:cNvPicPr>
      </xdr:nvPicPr>
      <xdr:blipFill>
        <a:blip xmlns:r="http://schemas.openxmlformats.org/officeDocument/2006/relationships" r:embed="rId19"/>
        <a:stretch>
          <a:fillRect/>
        </a:stretch>
      </xdr:blipFill>
      <xdr:spPr>
        <a:xfrm>
          <a:off x="276225" y="19651980"/>
          <a:ext cx="3352800" cy="2514600"/>
        </a:xfrm>
        <a:prstGeom prst="rect">
          <a:avLst/>
        </a:prstGeom>
      </xdr:spPr>
    </xdr:pic>
    <xdr:clientData/>
  </xdr:oneCellAnchor>
  <xdr:oneCellAnchor>
    <xdr:from>
      <xdr:col>6</xdr:col>
      <xdr:colOff>552450</xdr:colOff>
      <xdr:row>261</xdr:row>
      <xdr:rowOff>85725</xdr:rowOff>
    </xdr:from>
    <xdr:ext cx="3352800" cy="2514600"/>
    <xdr:pic>
      <xdr:nvPicPr>
        <xdr:cNvPr id="25" name="Imagen 24">
          <a:extLst>
            <a:ext uri="{FF2B5EF4-FFF2-40B4-BE49-F238E27FC236}">
              <a16:creationId xmlns:a16="http://schemas.microsoft.com/office/drawing/2014/main" id="{352E80A7-B4E3-4568-B33D-2633AD1DF59B}"/>
            </a:ext>
          </a:extLst>
        </xdr:cNvPr>
        <xdr:cNvPicPr>
          <a:picLocks noChangeAspect="1"/>
        </xdr:cNvPicPr>
      </xdr:nvPicPr>
      <xdr:blipFill>
        <a:blip xmlns:r="http://schemas.openxmlformats.org/officeDocument/2006/relationships" r:embed="rId20"/>
        <a:stretch>
          <a:fillRect/>
        </a:stretch>
      </xdr:blipFill>
      <xdr:spPr>
        <a:xfrm>
          <a:off x="5154930" y="19661505"/>
          <a:ext cx="3352800" cy="2514600"/>
        </a:xfrm>
        <a:prstGeom prst="rect">
          <a:avLst/>
        </a:prstGeom>
      </xdr:spPr>
    </xdr:pic>
    <xdr:clientData/>
  </xdr:oneCellAnchor>
  <xdr:twoCellAnchor editAs="oneCell">
    <xdr:from>
      <xdr:col>0</xdr:col>
      <xdr:colOff>266700</xdr:colOff>
      <xdr:row>278</xdr:row>
      <xdr:rowOff>104775</xdr:rowOff>
    </xdr:from>
    <xdr:to>
      <xdr:col>4</xdr:col>
      <xdr:colOff>579120</xdr:colOff>
      <xdr:row>291</xdr:row>
      <xdr:rowOff>150495</xdr:rowOff>
    </xdr:to>
    <xdr:pic>
      <xdr:nvPicPr>
        <xdr:cNvPr id="26" name="Imagen 25">
          <a:extLst>
            <a:ext uri="{FF2B5EF4-FFF2-40B4-BE49-F238E27FC236}">
              <a16:creationId xmlns:a16="http://schemas.microsoft.com/office/drawing/2014/main" id="{BF30A231-E897-4EC7-9255-0237F5CE74EA}"/>
            </a:ext>
          </a:extLst>
        </xdr:cNvPr>
        <xdr:cNvPicPr>
          <a:picLocks noChangeAspect="1"/>
        </xdr:cNvPicPr>
      </xdr:nvPicPr>
      <xdr:blipFill>
        <a:blip xmlns:r="http://schemas.openxmlformats.org/officeDocument/2006/relationships" r:embed="rId21"/>
        <a:stretch>
          <a:fillRect/>
        </a:stretch>
      </xdr:blipFill>
      <xdr:spPr>
        <a:xfrm>
          <a:off x="266700" y="22797135"/>
          <a:ext cx="3482340" cy="2522220"/>
        </a:xfrm>
        <a:prstGeom prst="rect">
          <a:avLst/>
        </a:prstGeom>
      </xdr:spPr>
    </xdr:pic>
    <xdr:clientData/>
  </xdr:twoCellAnchor>
  <xdr:twoCellAnchor editAs="oneCell">
    <xdr:from>
      <xdr:col>6</xdr:col>
      <xdr:colOff>561975</xdr:colOff>
      <xdr:row>278</xdr:row>
      <xdr:rowOff>95250</xdr:rowOff>
    </xdr:from>
    <xdr:to>
      <xdr:col>10</xdr:col>
      <xdr:colOff>302895</xdr:colOff>
      <xdr:row>291</xdr:row>
      <xdr:rowOff>133350</xdr:rowOff>
    </xdr:to>
    <xdr:pic>
      <xdr:nvPicPr>
        <xdr:cNvPr id="27" name="Imagen 26">
          <a:extLst>
            <a:ext uri="{FF2B5EF4-FFF2-40B4-BE49-F238E27FC236}">
              <a16:creationId xmlns:a16="http://schemas.microsoft.com/office/drawing/2014/main" id="{B8A4344D-4E2C-45D4-A7A8-94099ADA13F1}"/>
            </a:ext>
          </a:extLst>
        </xdr:cNvPr>
        <xdr:cNvPicPr>
          <a:picLocks noChangeAspect="1"/>
        </xdr:cNvPicPr>
      </xdr:nvPicPr>
      <xdr:blipFill>
        <a:blip xmlns:r="http://schemas.openxmlformats.org/officeDocument/2006/relationships" r:embed="rId22"/>
        <a:stretch>
          <a:fillRect/>
        </a:stretch>
      </xdr:blipFill>
      <xdr:spPr>
        <a:xfrm>
          <a:off x="5164455" y="22787610"/>
          <a:ext cx="3489960" cy="2514600"/>
        </a:xfrm>
        <a:prstGeom prst="rect">
          <a:avLst/>
        </a:prstGeom>
      </xdr:spPr>
    </xdr:pic>
    <xdr:clientData/>
  </xdr:twoCellAnchor>
  <xdr:twoCellAnchor editAs="oneCell">
    <xdr:from>
      <xdr:col>0</xdr:col>
      <xdr:colOff>247650</xdr:colOff>
      <xdr:row>295</xdr:row>
      <xdr:rowOff>66675</xdr:rowOff>
    </xdr:from>
    <xdr:to>
      <xdr:col>4</xdr:col>
      <xdr:colOff>552450</xdr:colOff>
      <xdr:row>308</xdr:row>
      <xdr:rowOff>104775</xdr:rowOff>
    </xdr:to>
    <xdr:pic>
      <xdr:nvPicPr>
        <xdr:cNvPr id="28" name="Imagen 27">
          <a:extLst>
            <a:ext uri="{FF2B5EF4-FFF2-40B4-BE49-F238E27FC236}">
              <a16:creationId xmlns:a16="http://schemas.microsoft.com/office/drawing/2014/main" id="{5EDA670A-3D58-4A9A-8C17-A10ED6C6C83D}"/>
            </a:ext>
          </a:extLst>
        </xdr:cNvPr>
        <xdr:cNvPicPr>
          <a:picLocks noChangeAspect="1"/>
        </xdr:cNvPicPr>
      </xdr:nvPicPr>
      <xdr:blipFill>
        <a:blip xmlns:r="http://schemas.openxmlformats.org/officeDocument/2006/relationships" r:embed="rId23"/>
        <a:stretch>
          <a:fillRect/>
        </a:stretch>
      </xdr:blipFill>
      <xdr:spPr>
        <a:xfrm>
          <a:off x="247650" y="25875615"/>
          <a:ext cx="3474720" cy="2415540"/>
        </a:xfrm>
        <a:prstGeom prst="rect">
          <a:avLst/>
        </a:prstGeom>
      </xdr:spPr>
    </xdr:pic>
    <xdr:clientData/>
  </xdr:twoCellAnchor>
  <xdr:twoCellAnchor editAs="oneCell">
    <xdr:from>
      <xdr:col>6</xdr:col>
      <xdr:colOff>590550</xdr:colOff>
      <xdr:row>295</xdr:row>
      <xdr:rowOff>76200</xdr:rowOff>
    </xdr:from>
    <xdr:to>
      <xdr:col>10</xdr:col>
      <xdr:colOff>323850</xdr:colOff>
      <xdr:row>308</xdr:row>
      <xdr:rowOff>114300</xdr:rowOff>
    </xdr:to>
    <xdr:pic>
      <xdr:nvPicPr>
        <xdr:cNvPr id="29" name="Imagen 28">
          <a:extLst>
            <a:ext uri="{FF2B5EF4-FFF2-40B4-BE49-F238E27FC236}">
              <a16:creationId xmlns:a16="http://schemas.microsoft.com/office/drawing/2014/main" id="{AA091F65-0279-462D-9EBD-ADA7087D5F63}"/>
            </a:ext>
          </a:extLst>
        </xdr:cNvPr>
        <xdr:cNvPicPr>
          <a:picLocks noChangeAspect="1"/>
        </xdr:cNvPicPr>
      </xdr:nvPicPr>
      <xdr:blipFill>
        <a:blip xmlns:r="http://schemas.openxmlformats.org/officeDocument/2006/relationships" r:embed="rId24"/>
        <a:stretch>
          <a:fillRect/>
        </a:stretch>
      </xdr:blipFill>
      <xdr:spPr>
        <a:xfrm>
          <a:off x="5193030" y="25885140"/>
          <a:ext cx="3482340" cy="2415540"/>
        </a:xfrm>
        <a:prstGeom prst="rect">
          <a:avLst/>
        </a:prstGeom>
      </xdr:spPr>
    </xdr:pic>
    <xdr:clientData/>
  </xdr:twoCellAnchor>
  <xdr:twoCellAnchor editAs="oneCell">
    <xdr:from>
      <xdr:col>0</xdr:col>
      <xdr:colOff>190500</xdr:colOff>
      <xdr:row>311</xdr:row>
      <xdr:rowOff>76200</xdr:rowOff>
    </xdr:from>
    <xdr:to>
      <xdr:col>4</xdr:col>
      <xdr:colOff>495300</xdr:colOff>
      <xdr:row>324</xdr:row>
      <xdr:rowOff>114300</xdr:rowOff>
    </xdr:to>
    <xdr:pic>
      <xdr:nvPicPr>
        <xdr:cNvPr id="30" name="Imagen 29">
          <a:extLst>
            <a:ext uri="{FF2B5EF4-FFF2-40B4-BE49-F238E27FC236}">
              <a16:creationId xmlns:a16="http://schemas.microsoft.com/office/drawing/2014/main" id="{1A30439C-E91D-4B7E-B762-93B1A1E1C7F1}"/>
            </a:ext>
          </a:extLst>
        </xdr:cNvPr>
        <xdr:cNvPicPr>
          <a:picLocks noChangeAspect="1"/>
        </xdr:cNvPicPr>
      </xdr:nvPicPr>
      <xdr:blipFill>
        <a:blip xmlns:r="http://schemas.openxmlformats.org/officeDocument/2006/relationships" r:embed="rId25"/>
        <a:stretch>
          <a:fillRect/>
        </a:stretch>
      </xdr:blipFill>
      <xdr:spPr>
        <a:xfrm>
          <a:off x="190500" y="29001720"/>
          <a:ext cx="3474720" cy="2415540"/>
        </a:xfrm>
        <a:prstGeom prst="rect">
          <a:avLst/>
        </a:prstGeom>
      </xdr:spPr>
    </xdr:pic>
    <xdr:clientData/>
  </xdr:twoCellAnchor>
  <xdr:twoCellAnchor editAs="oneCell">
    <xdr:from>
      <xdr:col>6</xdr:col>
      <xdr:colOff>495300</xdr:colOff>
      <xdr:row>311</xdr:row>
      <xdr:rowOff>57150</xdr:rowOff>
    </xdr:from>
    <xdr:to>
      <xdr:col>10</xdr:col>
      <xdr:colOff>228600</xdr:colOff>
      <xdr:row>324</xdr:row>
      <xdr:rowOff>95250</xdr:rowOff>
    </xdr:to>
    <xdr:pic>
      <xdr:nvPicPr>
        <xdr:cNvPr id="31" name="Imagen 30">
          <a:extLst>
            <a:ext uri="{FF2B5EF4-FFF2-40B4-BE49-F238E27FC236}">
              <a16:creationId xmlns:a16="http://schemas.microsoft.com/office/drawing/2014/main" id="{A66D1F4A-8101-42A0-B724-BB86F7D74627}"/>
            </a:ext>
          </a:extLst>
        </xdr:cNvPr>
        <xdr:cNvPicPr>
          <a:picLocks noChangeAspect="1"/>
        </xdr:cNvPicPr>
      </xdr:nvPicPr>
      <xdr:blipFill>
        <a:blip xmlns:r="http://schemas.openxmlformats.org/officeDocument/2006/relationships" r:embed="rId26"/>
        <a:stretch>
          <a:fillRect/>
        </a:stretch>
      </xdr:blipFill>
      <xdr:spPr>
        <a:xfrm>
          <a:off x="5097780" y="28982670"/>
          <a:ext cx="3482340" cy="2415540"/>
        </a:xfrm>
        <a:prstGeom prst="rect">
          <a:avLst/>
        </a:prstGeom>
      </xdr:spPr>
    </xdr:pic>
    <xdr:clientData/>
  </xdr:twoCellAnchor>
  <xdr:twoCellAnchor editAs="oneCell">
    <xdr:from>
      <xdr:col>0</xdr:col>
      <xdr:colOff>180975</xdr:colOff>
      <xdr:row>327</xdr:row>
      <xdr:rowOff>66675</xdr:rowOff>
    </xdr:from>
    <xdr:to>
      <xdr:col>4</xdr:col>
      <xdr:colOff>485775</xdr:colOff>
      <xdr:row>340</xdr:row>
      <xdr:rowOff>104775</xdr:rowOff>
    </xdr:to>
    <xdr:pic>
      <xdr:nvPicPr>
        <xdr:cNvPr id="32" name="Imagen 31">
          <a:extLst>
            <a:ext uri="{FF2B5EF4-FFF2-40B4-BE49-F238E27FC236}">
              <a16:creationId xmlns:a16="http://schemas.microsoft.com/office/drawing/2014/main" id="{77DBC866-2B3E-4C4C-A53C-FB25B6949D66}"/>
            </a:ext>
          </a:extLst>
        </xdr:cNvPr>
        <xdr:cNvPicPr>
          <a:picLocks noChangeAspect="1"/>
        </xdr:cNvPicPr>
      </xdr:nvPicPr>
      <xdr:blipFill>
        <a:blip xmlns:r="http://schemas.openxmlformats.org/officeDocument/2006/relationships" r:embed="rId27"/>
        <a:stretch>
          <a:fillRect/>
        </a:stretch>
      </xdr:blipFill>
      <xdr:spPr>
        <a:xfrm>
          <a:off x="180975" y="32139255"/>
          <a:ext cx="3474720" cy="2415540"/>
        </a:xfrm>
        <a:prstGeom prst="rect">
          <a:avLst/>
        </a:prstGeom>
      </xdr:spPr>
    </xdr:pic>
    <xdr:clientData/>
  </xdr:twoCellAnchor>
  <xdr:twoCellAnchor editAs="oneCell">
    <xdr:from>
      <xdr:col>6</xdr:col>
      <xdr:colOff>371475</xdr:colOff>
      <xdr:row>327</xdr:row>
      <xdr:rowOff>66675</xdr:rowOff>
    </xdr:from>
    <xdr:to>
      <xdr:col>10</xdr:col>
      <xdr:colOff>104775</xdr:colOff>
      <xdr:row>340</xdr:row>
      <xdr:rowOff>104775</xdr:rowOff>
    </xdr:to>
    <xdr:pic>
      <xdr:nvPicPr>
        <xdr:cNvPr id="33" name="Imagen 32">
          <a:extLst>
            <a:ext uri="{FF2B5EF4-FFF2-40B4-BE49-F238E27FC236}">
              <a16:creationId xmlns:a16="http://schemas.microsoft.com/office/drawing/2014/main" id="{C7E21CE3-C06F-4338-94F2-C69D176FF810}"/>
            </a:ext>
          </a:extLst>
        </xdr:cNvPr>
        <xdr:cNvPicPr>
          <a:picLocks noChangeAspect="1"/>
        </xdr:cNvPicPr>
      </xdr:nvPicPr>
      <xdr:blipFill>
        <a:blip xmlns:r="http://schemas.openxmlformats.org/officeDocument/2006/relationships" r:embed="rId28"/>
        <a:stretch>
          <a:fillRect/>
        </a:stretch>
      </xdr:blipFill>
      <xdr:spPr>
        <a:xfrm>
          <a:off x="4973955" y="32139255"/>
          <a:ext cx="3482340" cy="2415540"/>
        </a:xfrm>
        <a:prstGeom prst="rect">
          <a:avLst/>
        </a:prstGeom>
      </xdr:spPr>
    </xdr:pic>
    <xdr:clientData/>
  </xdr:twoCellAnchor>
  <xdr:twoCellAnchor editAs="oneCell">
    <xdr:from>
      <xdr:col>0</xdr:col>
      <xdr:colOff>171450</xdr:colOff>
      <xdr:row>359</xdr:row>
      <xdr:rowOff>85725</xdr:rowOff>
    </xdr:from>
    <xdr:to>
      <xdr:col>4</xdr:col>
      <xdr:colOff>476250</xdr:colOff>
      <xdr:row>372</xdr:row>
      <xdr:rowOff>123825</xdr:rowOff>
    </xdr:to>
    <xdr:pic>
      <xdr:nvPicPr>
        <xdr:cNvPr id="34" name="Imagen 33">
          <a:extLst>
            <a:ext uri="{FF2B5EF4-FFF2-40B4-BE49-F238E27FC236}">
              <a16:creationId xmlns:a16="http://schemas.microsoft.com/office/drawing/2014/main" id="{09A89174-1C29-4DA2-BC65-B4AEE25E623A}"/>
            </a:ext>
          </a:extLst>
        </xdr:cNvPr>
        <xdr:cNvPicPr>
          <a:picLocks noChangeAspect="1"/>
        </xdr:cNvPicPr>
      </xdr:nvPicPr>
      <xdr:blipFill>
        <a:blip xmlns:r="http://schemas.openxmlformats.org/officeDocument/2006/relationships" r:embed="rId29"/>
        <a:stretch>
          <a:fillRect/>
        </a:stretch>
      </xdr:blipFill>
      <xdr:spPr>
        <a:xfrm>
          <a:off x="171450" y="38132385"/>
          <a:ext cx="3474720" cy="2415540"/>
        </a:xfrm>
        <a:prstGeom prst="rect">
          <a:avLst/>
        </a:prstGeom>
      </xdr:spPr>
    </xdr:pic>
    <xdr:clientData/>
  </xdr:twoCellAnchor>
  <xdr:twoCellAnchor editAs="oneCell">
    <xdr:from>
      <xdr:col>6</xdr:col>
      <xdr:colOff>466725</xdr:colOff>
      <xdr:row>359</xdr:row>
      <xdr:rowOff>76200</xdr:rowOff>
    </xdr:from>
    <xdr:to>
      <xdr:col>10</xdr:col>
      <xdr:colOff>200025</xdr:colOff>
      <xdr:row>372</xdr:row>
      <xdr:rowOff>114300</xdr:rowOff>
    </xdr:to>
    <xdr:pic>
      <xdr:nvPicPr>
        <xdr:cNvPr id="35" name="Imagen 34">
          <a:extLst>
            <a:ext uri="{FF2B5EF4-FFF2-40B4-BE49-F238E27FC236}">
              <a16:creationId xmlns:a16="http://schemas.microsoft.com/office/drawing/2014/main" id="{12CA26BF-FF89-4C02-87D4-2598DF49B92D}"/>
            </a:ext>
          </a:extLst>
        </xdr:cNvPr>
        <xdr:cNvPicPr>
          <a:picLocks noChangeAspect="1"/>
        </xdr:cNvPicPr>
      </xdr:nvPicPr>
      <xdr:blipFill>
        <a:blip xmlns:r="http://schemas.openxmlformats.org/officeDocument/2006/relationships" r:embed="rId30"/>
        <a:stretch>
          <a:fillRect/>
        </a:stretch>
      </xdr:blipFill>
      <xdr:spPr>
        <a:xfrm>
          <a:off x="5069205" y="38122860"/>
          <a:ext cx="3482340" cy="2415540"/>
        </a:xfrm>
        <a:prstGeom prst="rect">
          <a:avLst/>
        </a:prstGeom>
      </xdr:spPr>
    </xdr:pic>
    <xdr:clientData/>
  </xdr:twoCellAnchor>
  <xdr:twoCellAnchor editAs="oneCell">
    <xdr:from>
      <xdr:col>6</xdr:col>
      <xdr:colOff>523875</xdr:colOff>
      <xdr:row>391</xdr:row>
      <xdr:rowOff>85725</xdr:rowOff>
    </xdr:from>
    <xdr:to>
      <xdr:col>10</xdr:col>
      <xdr:colOff>257175</xdr:colOff>
      <xdr:row>404</xdr:row>
      <xdr:rowOff>123825</xdr:rowOff>
    </xdr:to>
    <xdr:pic>
      <xdr:nvPicPr>
        <xdr:cNvPr id="36" name="Imagen 35">
          <a:extLst>
            <a:ext uri="{FF2B5EF4-FFF2-40B4-BE49-F238E27FC236}">
              <a16:creationId xmlns:a16="http://schemas.microsoft.com/office/drawing/2014/main" id="{8666C75B-47B7-4CD1-A1FE-5997A3C690A3}"/>
            </a:ext>
          </a:extLst>
        </xdr:cNvPr>
        <xdr:cNvPicPr>
          <a:picLocks noChangeAspect="1"/>
        </xdr:cNvPicPr>
      </xdr:nvPicPr>
      <xdr:blipFill>
        <a:blip xmlns:r="http://schemas.openxmlformats.org/officeDocument/2006/relationships" r:embed="rId31"/>
        <a:stretch>
          <a:fillRect/>
        </a:stretch>
      </xdr:blipFill>
      <xdr:spPr>
        <a:xfrm>
          <a:off x="5126355" y="41073705"/>
          <a:ext cx="3482340" cy="2415540"/>
        </a:xfrm>
        <a:prstGeom prst="rect">
          <a:avLst/>
        </a:prstGeom>
      </xdr:spPr>
    </xdr:pic>
    <xdr:clientData/>
  </xdr:twoCellAnchor>
  <xdr:twoCellAnchor editAs="oneCell">
    <xdr:from>
      <xdr:col>0</xdr:col>
      <xdr:colOff>390525</xdr:colOff>
      <xdr:row>391</xdr:row>
      <xdr:rowOff>85725</xdr:rowOff>
    </xdr:from>
    <xdr:to>
      <xdr:col>4</xdr:col>
      <xdr:colOff>695325</xdr:colOff>
      <xdr:row>404</xdr:row>
      <xdr:rowOff>123825</xdr:rowOff>
    </xdr:to>
    <xdr:pic>
      <xdr:nvPicPr>
        <xdr:cNvPr id="37" name="Imagen 36">
          <a:extLst>
            <a:ext uri="{FF2B5EF4-FFF2-40B4-BE49-F238E27FC236}">
              <a16:creationId xmlns:a16="http://schemas.microsoft.com/office/drawing/2014/main" id="{D6F863F3-E779-432A-8F52-F06969565F95}"/>
            </a:ext>
          </a:extLst>
        </xdr:cNvPr>
        <xdr:cNvPicPr>
          <a:picLocks noChangeAspect="1"/>
        </xdr:cNvPicPr>
      </xdr:nvPicPr>
      <xdr:blipFill>
        <a:blip xmlns:r="http://schemas.openxmlformats.org/officeDocument/2006/relationships" r:embed="rId32"/>
        <a:stretch>
          <a:fillRect/>
        </a:stretch>
      </xdr:blipFill>
      <xdr:spPr>
        <a:xfrm>
          <a:off x="390525" y="41073705"/>
          <a:ext cx="3474720" cy="2415540"/>
        </a:xfrm>
        <a:prstGeom prst="rect">
          <a:avLst/>
        </a:prstGeom>
      </xdr:spPr>
    </xdr:pic>
    <xdr:clientData/>
  </xdr:twoCellAnchor>
  <xdr:twoCellAnchor editAs="oneCell">
    <xdr:from>
      <xdr:col>0</xdr:col>
      <xdr:colOff>133350</xdr:colOff>
      <xdr:row>503</xdr:row>
      <xdr:rowOff>57150</xdr:rowOff>
    </xdr:from>
    <xdr:to>
      <xdr:col>4</xdr:col>
      <xdr:colOff>438150</xdr:colOff>
      <xdr:row>516</xdr:row>
      <xdr:rowOff>95250</xdr:rowOff>
    </xdr:to>
    <xdr:pic>
      <xdr:nvPicPr>
        <xdr:cNvPr id="38" name="Imagen 37">
          <a:extLst>
            <a:ext uri="{FF2B5EF4-FFF2-40B4-BE49-F238E27FC236}">
              <a16:creationId xmlns:a16="http://schemas.microsoft.com/office/drawing/2014/main" id="{4A3D804D-1976-46A3-8BCD-9070FE3FBBA3}"/>
            </a:ext>
          </a:extLst>
        </xdr:cNvPr>
        <xdr:cNvPicPr>
          <a:picLocks noChangeAspect="1"/>
        </xdr:cNvPicPr>
      </xdr:nvPicPr>
      <xdr:blipFill>
        <a:blip xmlns:r="http://schemas.openxmlformats.org/officeDocument/2006/relationships" r:embed="rId33"/>
        <a:stretch>
          <a:fillRect/>
        </a:stretch>
      </xdr:blipFill>
      <xdr:spPr>
        <a:xfrm>
          <a:off x="133350" y="59173110"/>
          <a:ext cx="3474720" cy="2415540"/>
        </a:xfrm>
        <a:prstGeom prst="rect">
          <a:avLst/>
        </a:prstGeom>
      </xdr:spPr>
    </xdr:pic>
    <xdr:clientData/>
  </xdr:twoCellAnchor>
  <xdr:twoCellAnchor editAs="oneCell">
    <xdr:from>
      <xdr:col>6</xdr:col>
      <xdr:colOff>276225</xdr:colOff>
      <xdr:row>503</xdr:row>
      <xdr:rowOff>104775</xdr:rowOff>
    </xdr:from>
    <xdr:to>
      <xdr:col>10</xdr:col>
      <xdr:colOff>9525</xdr:colOff>
      <xdr:row>516</xdr:row>
      <xdr:rowOff>142875</xdr:rowOff>
    </xdr:to>
    <xdr:pic>
      <xdr:nvPicPr>
        <xdr:cNvPr id="39" name="Imagen 38">
          <a:extLst>
            <a:ext uri="{FF2B5EF4-FFF2-40B4-BE49-F238E27FC236}">
              <a16:creationId xmlns:a16="http://schemas.microsoft.com/office/drawing/2014/main" id="{BF4F6D23-4189-4D97-A756-A90F59DEE2B8}"/>
            </a:ext>
          </a:extLst>
        </xdr:cNvPr>
        <xdr:cNvPicPr>
          <a:picLocks noChangeAspect="1"/>
        </xdr:cNvPicPr>
      </xdr:nvPicPr>
      <xdr:blipFill>
        <a:blip xmlns:r="http://schemas.openxmlformats.org/officeDocument/2006/relationships" r:embed="rId34"/>
        <a:stretch>
          <a:fillRect/>
        </a:stretch>
      </xdr:blipFill>
      <xdr:spPr>
        <a:xfrm>
          <a:off x="4878705" y="59220735"/>
          <a:ext cx="3482340" cy="2415540"/>
        </a:xfrm>
        <a:prstGeom prst="rect">
          <a:avLst/>
        </a:prstGeom>
      </xdr:spPr>
    </xdr:pic>
    <xdr:clientData/>
  </xdr:twoCellAnchor>
  <xdr:twoCellAnchor editAs="oneCell">
    <xdr:from>
      <xdr:col>0</xdr:col>
      <xdr:colOff>123825</xdr:colOff>
      <xdr:row>551</xdr:row>
      <xdr:rowOff>76200</xdr:rowOff>
    </xdr:from>
    <xdr:to>
      <xdr:col>4</xdr:col>
      <xdr:colOff>428625</xdr:colOff>
      <xdr:row>564</xdr:row>
      <xdr:rowOff>114300</xdr:rowOff>
    </xdr:to>
    <xdr:pic>
      <xdr:nvPicPr>
        <xdr:cNvPr id="40" name="Imagen 39">
          <a:extLst>
            <a:ext uri="{FF2B5EF4-FFF2-40B4-BE49-F238E27FC236}">
              <a16:creationId xmlns:a16="http://schemas.microsoft.com/office/drawing/2014/main" id="{B9DCB105-DCA9-4C7E-8CC8-FF0B8933ED71}"/>
            </a:ext>
          </a:extLst>
        </xdr:cNvPr>
        <xdr:cNvPicPr>
          <a:picLocks noChangeAspect="1"/>
        </xdr:cNvPicPr>
      </xdr:nvPicPr>
      <xdr:blipFill>
        <a:blip xmlns:r="http://schemas.openxmlformats.org/officeDocument/2006/relationships" r:embed="rId35"/>
        <a:stretch>
          <a:fillRect/>
        </a:stretch>
      </xdr:blipFill>
      <xdr:spPr>
        <a:xfrm>
          <a:off x="123825" y="68282820"/>
          <a:ext cx="3474720" cy="2415540"/>
        </a:xfrm>
        <a:prstGeom prst="rect">
          <a:avLst/>
        </a:prstGeom>
      </xdr:spPr>
    </xdr:pic>
    <xdr:clientData/>
  </xdr:twoCellAnchor>
  <xdr:twoCellAnchor editAs="oneCell">
    <xdr:from>
      <xdr:col>6</xdr:col>
      <xdr:colOff>504825</xdr:colOff>
      <xdr:row>551</xdr:row>
      <xdr:rowOff>95250</xdr:rowOff>
    </xdr:from>
    <xdr:to>
      <xdr:col>10</xdr:col>
      <xdr:colOff>238125</xdr:colOff>
      <xdr:row>564</xdr:row>
      <xdr:rowOff>133350</xdr:rowOff>
    </xdr:to>
    <xdr:pic>
      <xdr:nvPicPr>
        <xdr:cNvPr id="41" name="Imagen 40">
          <a:extLst>
            <a:ext uri="{FF2B5EF4-FFF2-40B4-BE49-F238E27FC236}">
              <a16:creationId xmlns:a16="http://schemas.microsoft.com/office/drawing/2014/main" id="{785F4B32-26D0-4321-B055-DF38D3E39A06}"/>
            </a:ext>
          </a:extLst>
        </xdr:cNvPr>
        <xdr:cNvPicPr>
          <a:picLocks noChangeAspect="1"/>
        </xdr:cNvPicPr>
      </xdr:nvPicPr>
      <xdr:blipFill>
        <a:blip xmlns:r="http://schemas.openxmlformats.org/officeDocument/2006/relationships" r:embed="rId36"/>
        <a:stretch>
          <a:fillRect/>
        </a:stretch>
      </xdr:blipFill>
      <xdr:spPr>
        <a:xfrm>
          <a:off x="5107305" y="68301870"/>
          <a:ext cx="3482340" cy="2415540"/>
        </a:xfrm>
        <a:prstGeom prst="rect">
          <a:avLst/>
        </a:prstGeom>
      </xdr:spPr>
    </xdr:pic>
    <xdr:clientData/>
  </xdr:twoCellAnchor>
  <xdr:twoCellAnchor editAs="oneCell">
    <xdr:from>
      <xdr:col>0</xdr:col>
      <xdr:colOff>485775</xdr:colOff>
      <xdr:row>69</xdr:row>
      <xdr:rowOff>85725</xdr:rowOff>
    </xdr:from>
    <xdr:to>
      <xdr:col>4</xdr:col>
      <xdr:colOff>798195</xdr:colOff>
      <xdr:row>82</xdr:row>
      <xdr:rowOff>123825</xdr:rowOff>
    </xdr:to>
    <xdr:pic>
      <xdr:nvPicPr>
        <xdr:cNvPr id="42" name="Imagen 41">
          <a:extLst>
            <a:ext uri="{FF2B5EF4-FFF2-40B4-BE49-F238E27FC236}">
              <a16:creationId xmlns:a16="http://schemas.microsoft.com/office/drawing/2014/main" id="{0393426A-076D-40E1-9348-71E11B708F1C}"/>
            </a:ext>
          </a:extLst>
        </xdr:cNvPr>
        <xdr:cNvPicPr>
          <a:picLocks noChangeAspect="1"/>
        </xdr:cNvPicPr>
      </xdr:nvPicPr>
      <xdr:blipFill>
        <a:blip xmlns:r="http://schemas.openxmlformats.org/officeDocument/2006/relationships" r:embed="rId37"/>
        <a:stretch>
          <a:fillRect/>
        </a:stretch>
      </xdr:blipFill>
      <xdr:spPr>
        <a:xfrm>
          <a:off x="485775" y="1442085"/>
          <a:ext cx="3482340" cy="2415540"/>
        </a:xfrm>
        <a:prstGeom prst="rect">
          <a:avLst/>
        </a:prstGeom>
      </xdr:spPr>
    </xdr:pic>
    <xdr:clientData/>
  </xdr:twoCellAnchor>
  <xdr:twoCellAnchor editAs="oneCell">
    <xdr:from>
      <xdr:col>6</xdr:col>
      <xdr:colOff>438150</xdr:colOff>
      <xdr:row>69</xdr:row>
      <xdr:rowOff>104775</xdr:rowOff>
    </xdr:from>
    <xdr:to>
      <xdr:col>10</xdr:col>
      <xdr:colOff>179070</xdr:colOff>
      <xdr:row>82</xdr:row>
      <xdr:rowOff>142875</xdr:rowOff>
    </xdr:to>
    <xdr:pic>
      <xdr:nvPicPr>
        <xdr:cNvPr id="43" name="Imagen 42">
          <a:extLst>
            <a:ext uri="{FF2B5EF4-FFF2-40B4-BE49-F238E27FC236}">
              <a16:creationId xmlns:a16="http://schemas.microsoft.com/office/drawing/2014/main" id="{A6BF59A2-0676-4784-A7A2-05BA89494601}"/>
            </a:ext>
          </a:extLst>
        </xdr:cNvPr>
        <xdr:cNvPicPr>
          <a:picLocks noChangeAspect="1"/>
        </xdr:cNvPicPr>
      </xdr:nvPicPr>
      <xdr:blipFill>
        <a:blip xmlns:r="http://schemas.openxmlformats.org/officeDocument/2006/relationships" r:embed="rId38"/>
        <a:stretch>
          <a:fillRect/>
        </a:stretch>
      </xdr:blipFill>
      <xdr:spPr>
        <a:xfrm>
          <a:off x="5040630" y="1461135"/>
          <a:ext cx="3489960" cy="2415540"/>
        </a:xfrm>
        <a:prstGeom prst="rect">
          <a:avLst/>
        </a:prstGeom>
      </xdr:spPr>
    </xdr:pic>
    <xdr:clientData/>
  </xdr:twoCellAnchor>
  <xdr:twoCellAnchor editAs="oneCell">
    <xdr:from>
      <xdr:col>0</xdr:col>
      <xdr:colOff>409575</xdr:colOff>
      <xdr:row>133</xdr:row>
      <xdr:rowOff>57150</xdr:rowOff>
    </xdr:from>
    <xdr:to>
      <xdr:col>4</xdr:col>
      <xdr:colOff>721575</xdr:colOff>
      <xdr:row>146</xdr:row>
      <xdr:rowOff>100650</xdr:rowOff>
    </xdr:to>
    <xdr:pic>
      <xdr:nvPicPr>
        <xdr:cNvPr id="44" name="Imagen 43">
          <a:extLst>
            <a:ext uri="{FF2B5EF4-FFF2-40B4-BE49-F238E27FC236}">
              <a16:creationId xmlns:a16="http://schemas.microsoft.com/office/drawing/2014/main" id="{ADDF6D49-8065-4307-B1D6-06A8121FB41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09575" y="4354830"/>
          <a:ext cx="3481920" cy="2420940"/>
        </a:xfrm>
        <a:prstGeom prst="rect">
          <a:avLst/>
        </a:prstGeom>
      </xdr:spPr>
    </xdr:pic>
    <xdr:clientData/>
  </xdr:twoCellAnchor>
  <xdr:twoCellAnchor editAs="oneCell">
    <xdr:from>
      <xdr:col>6</xdr:col>
      <xdr:colOff>400050</xdr:colOff>
      <xdr:row>133</xdr:row>
      <xdr:rowOff>47625</xdr:rowOff>
    </xdr:from>
    <xdr:to>
      <xdr:col>10</xdr:col>
      <xdr:colOff>140970</xdr:colOff>
      <xdr:row>146</xdr:row>
      <xdr:rowOff>85725</xdr:rowOff>
    </xdr:to>
    <xdr:pic>
      <xdr:nvPicPr>
        <xdr:cNvPr id="45" name="Imagen 44">
          <a:extLst>
            <a:ext uri="{FF2B5EF4-FFF2-40B4-BE49-F238E27FC236}">
              <a16:creationId xmlns:a16="http://schemas.microsoft.com/office/drawing/2014/main" id="{8694D405-F9C2-4F4C-80B3-1B47A1C52B66}"/>
            </a:ext>
          </a:extLst>
        </xdr:cNvPr>
        <xdr:cNvPicPr>
          <a:picLocks noChangeAspect="1"/>
        </xdr:cNvPicPr>
      </xdr:nvPicPr>
      <xdr:blipFill>
        <a:blip xmlns:r="http://schemas.openxmlformats.org/officeDocument/2006/relationships" r:embed="rId40"/>
        <a:stretch>
          <a:fillRect/>
        </a:stretch>
      </xdr:blipFill>
      <xdr:spPr>
        <a:xfrm>
          <a:off x="5002530" y="4345305"/>
          <a:ext cx="3489960" cy="2415540"/>
        </a:xfrm>
        <a:prstGeom prst="rect">
          <a:avLst/>
        </a:prstGeom>
      </xdr:spPr>
    </xdr:pic>
    <xdr:clientData/>
  </xdr:twoCellAnchor>
  <xdr:twoCellAnchor editAs="oneCell">
    <xdr:from>
      <xdr:col>0</xdr:col>
      <xdr:colOff>276225</xdr:colOff>
      <xdr:row>439</xdr:row>
      <xdr:rowOff>66675</xdr:rowOff>
    </xdr:from>
    <xdr:to>
      <xdr:col>4</xdr:col>
      <xdr:colOff>581025</xdr:colOff>
      <xdr:row>452</xdr:row>
      <xdr:rowOff>104775</xdr:rowOff>
    </xdr:to>
    <xdr:pic>
      <xdr:nvPicPr>
        <xdr:cNvPr id="46" name="Imagen 45">
          <a:extLst>
            <a:ext uri="{FF2B5EF4-FFF2-40B4-BE49-F238E27FC236}">
              <a16:creationId xmlns:a16="http://schemas.microsoft.com/office/drawing/2014/main" id="{145C1D50-6113-4AF8-A015-77FA4E99E433}"/>
            </a:ext>
          </a:extLst>
        </xdr:cNvPr>
        <xdr:cNvPicPr>
          <a:picLocks noChangeAspect="1"/>
        </xdr:cNvPicPr>
      </xdr:nvPicPr>
      <xdr:blipFill>
        <a:blip xmlns:r="http://schemas.openxmlformats.org/officeDocument/2006/relationships" r:embed="rId41"/>
        <a:stretch>
          <a:fillRect/>
        </a:stretch>
      </xdr:blipFill>
      <xdr:spPr>
        <a:xfrm>
          <a:off x="276225" y="47066835"/>
          <a:ext cx="3474720" cy="2415540"/>
        </a:xfrm>
        <a:prstGeom prst="rect">
          <a:avLst/>
        </a:prstGeom>
      </xdr:spPr>
    </xdr:pic>
    <xdr:clientData/>
  </xdr:twoCellAnchor>
  <xdr:twoCellAnchor editAs="oneCell">
    <xdr:from>
      <xdr:col>6</xdr:col>
      <xdr:colOff>428625</xdr:colOff>
      <xdr:row>439</xdr:row>
      <xdr:rowOff>76200</xdr:rowOff>
    </xdr:from>
    <xdr:to>
      <xdr:col>10</xdr:col>
      <xdr:colOff>161925</xdr:colOff>
      <xdr:row>452</xdr:row>
      <xdr:rowOff>114300</xdr:rowOff>
    </xdr:to>
    <xdr:pic>
      <xdr:nvPicPr>
        <xdr:cNvPr id="47" name="Imagen 46">
          <a:extLst>
            <a:ext uri="{FF2B5EF4-FFF2-40B4-BE49-F238E27FC236}">
              <a16:creationId xmlns:a16="http://schemas.microsoft.com/office/drawing/2014/main" id="{ED2C6F30-8221-4910-8C4E-124D4CC5B77B}"/>
            </a:ext>
          </a:extLst>
        </xdr:cNvPr>
        <xdr:cNvPicPr>
          <a:picLocks noChangeAspect="1"/>
        </xdr:cNvPicPr>
      </xdr:nvPicPr>
      <xdr:blipFill>
        <a:blip xmlns:r="http://schemas.openxmlformats.org/officeDocument/2006/relationships" r:embed="rId42"/>
        <a:stretch>
          <a:fillRect/>
        </a:stretch>
      </xdr:blipFill>
      <xdr:spPr>
        <a:xfrm>
          <a:off x="5031105" y="47076360"/>
          <a:ext cx="3482340" cy="2415540"/>
        </a:xfrm>
        <a:prstGeom prst="rect">
          <a:avLst/>
        </a:prstGeom>
      </xdr:spPr>
    </xdr:pic>
    <xdr:clientData/>
  </xdr:twoCellAnchor>
  <xdr:twoCellAnchor editAs="oneCell">
    <xdr:from>
      <xdr:col>0</xdr:col>
      <xdr:colOff>200025</xdr:colOff>
      <xdr:row>471</xdr:row>
      <xdr:rowOff>95250</xdr:rowOff>
    </xdr:from>
    <xdr:to>
      <xdr:col>4</xdr:col>
      <xdr:colOff>504825</xdr:colOff>
      <xdr:row>484</xdr:row>
      <xdr:rowOff>133350</xdr:rowOff>
    </xdr:to>
    <xdr:pic>
      <xdr:nvPicPr>
        <xdr:cNvPr id="48" name="Imagen 47">
          <a:extLst>
            <a:ext uri="{FF2B5EF4-FFF2-40B4-BE49-F238E27FC236}">
              <a16:creationId xmlns:a16="http://schemas.microsoft.com/office/drawing/2014/main" id="{C2815EED-CA2B-4C0C-8849-08D579EEB18E}"/>
            </a:ext>
          </a:extLst>
        </xdr:cNvPr>
        <xdr:cNvPicPr>
          <a:picLocks noChangeAspect="1"/>
        </xdr:cNvPicPr>
      </xdr:nvPicPr>
      <xdr:blipFill>
        <a:blip xmlns:r="http://schemas.openxmlformats.org/officeDocument/2006/relationships" r:embed="rId43"/>
        <a:stretch>
          <a:fillRect/>
        </a:stretch>
      </xdr:blipFill>
      <xdr:spPr>
        <a:xfrm>
          <a:off x="200025" y="53153310"/>
          <a:ext cx="3474720" cy="2415540"/>
        </a:xfrm>
        <a:prstGeom prst="rect">
          <a:avLst/>
        </a:prstGeom>
      </xdr:spPr>
    </xdr:pic>
    <xdr:clientData/>
  </xdr:twoCellAnchor>
  <xdr:twoCellAnchor editAs="oneCell">
    <xdr:from>
      <xdr:col>6</xdr:col>
      <xdr:colOff>552450</xdr:colOff>
      <xdr:row>471</xdr:row>
      <xdr:rowOff>95250</xdr:rowOff>
    </xdr:from>
    <xdr:to>
      <xdr:col>10</xdr:col>
      <xdr:colOff>285750</xdr:colOff>
      <xdr:row>484</xdr:row>
      <xdr:rowOff>133350</xdr:rowOff>
    </xdr:to>
    <xdr:pic>
      <xdr:nvPicPr>
        <xdr:cNvPr id="49" name="Imagen 48">
          <a:extLst>
            <a:ext uri="{FF2B5EF4-FFF2-40B4-BE49-F238E27FC236}">
              <a16:creationId xmlns:a16="http://schemas.microsoft.com/office/drawing/2014/main" id="{FD55D357-B2B8-4941-BAD0-54C2AB270EDD}"/>
            </a:ext>
          </a:extLst>
        </xdr:cNvPr>
        <xdr:cNvPicPr>
          <a:picLocks noChangeAspect="1"/>
        </xdr:cNvPicPr>
      </xdr:nvPicPr>
      <xdr:blipFill>
        <a:blip xmlns:r="http://schemas.openxmlformats.org/officeDocument/2006/relationships" r:embed="rId44"/>
        <a:stretch>
          <a:fillRect/>
        </a:stretch>
      </xdr:blipFill>
      <xdr:spPr>
        <a:xfrm>
          <a:off x="5154930" y="53153310"/>
          <a:ext cx="3482340" cy="2415540"/>
        </a:xfrm>
        <a:prstGeom prst="rect">
          <a:avLst/>
        </a:prstGeom>
      </xdr:spPr>
    </xdr:pic>
    <xdr:clientData/>
  </xdr:twoCellAnchor>
  <xdr:twoCellAnchor editAs="oneCell">
    <xdr:from>
      <xdr:col>0</xdr:col>
      <xdr:colOff>114300</xdr:colOff>
      <xdr:row>487</xdr:row>
      <xdr:rowOff>57150</xdr:rowOff>
    </xdr:from>
    <xdr:to>
      <xdr:col>4</xdr:col>
      <xdr:colOff>388620</xdr:colOff>
      <xdr:row>500</xdr:row>
      <xdr:rowOff>72390</xdr:rowOff>
    </xdr:to>
    <xdr:pic>
      <xdr:nvPicPr>
        <xdr:cNvPr id="50" name="Imagen 49">
          <a:extLst>
            <a:ext uri="{FF2B5EF4-FFF2-40B4-BE49-F238E27FC236}">
              <a16:creationId xmlns:a16="http://schemas.microsoft.com/office/drawing/2014/main" id="{56D86724-A395-457A-8ADC-7F65F3583D64}"/>
            </a:ext>
          </a:extLst>
        </xdr:cNvPr>
        <xdr:cNvPicPr>
          <a:picLocks noChangeAspect="1"/>
        </xdr:cNvPicPr>
      </xdr:nvPicPr>
      <xdr:blipFill>
        <a:blip xmlns:r="http://schemas.openxmlformats.org/officeDocument/2006/relationships" r:embed="rId45"/>
        <a:stretch>
          <a:fillRect/>
        </a:stretch>
      </xdr:blipFill>
      <xdr:spPr>
        <a:xfrm>
          <a:off x="114300" y="56056530"/>
          <a:ext cx="3444240" cy="2392680"/>
        </a:xfrm>
        <a:prstGeom prst="rect">
          <a:avLst/>
        </a:prstGeom>
      </xdr:spPr>
    </xdr:pic>
    <xdr:clientData/>
  </xdr:twoCellAnchor>
  <xdr:twoCellAnchor editAs="oneCell">
    <xdr:from>
      <xdr:col>6</xdr:col>
      <xdr:colOff>457200</xdr:colOff>
      <xdr:row>487</xdr:row>
      <xdr:rowOff>123825</xdr:rowOff>
    </xdr:from>
    <xdr:to>
      <xdr:col>10</xdr:col>
      <xdr:colOff>205740</xdr:colOff>
      <xdr:row>500</xdr:row>
      <xdr:rowOff>169545</xdr:rowOff>
    </xdr:to>
    <xdr:pic>
      <xdr:nvPicPr>
        <xdr:cNvPr id="51" name="Imagen 50">
          <a:extLst>
            <a:ext uri="{FF2B5EF4-FFF2-40B4-BE49-F238E27FC236}">
              <a16:creationId xmlns:a16="http://schemas.microsoft.com/office/drawing/2014/main" id="{92ABEB26-AB3D-46E1-947D-5369ED42271D}"/>
            </a:ext>
          </a:extLst>
        </xdr:cNvPr>
        <xdr:cNvPicPr>
          <a:picLocks noChangeAspect="1"/>
        </xdr:cNvPicPr>
      </xdr:nvPicPr>
      <xdr:blipFill>
        <a:blip xmlns:r="http://schemas.openxmlformats.org/officeDocument/2006/relationships" r:embed="rId46"/>
        <a:stretch>
          <a:fillRect/>
        </a:stretch>
      </xdr:blipFill>
      <xdr:spPr>
        <a:xfrm>
          <a:off x="5059680" y="56123205"/>
          <a:ext cx="3497580" cy="2423160"/>
        </a:xfrm>
        <a:prstGeom prst="rect">
          <a:avLst/>
        </a:prstGeom>
      </xdr:spPr>
    </xdr:pic>
    <xdr:clientData/>
  </xdr:twoCellAnchor>
  <xdr:twoCellAnchor editAs="oneCell">
    <xdr:from>
      <xdr:col>0</xdr:col>
      <xdr:colOff>123825</xdr:colOff>
      <xdr:row>519</xdr:row>
      <xdr:rowOff>57150</xdr:rowOff>
    </xdr:from>
    <xdr:to>
      <xdr:col>4</xdr:col>
      <xdr:colOff>436245</xdr:colOff>
      <xdr:row>532</xdr:row>
      <xdr:rowOff>102870</xdr:rowOff>
    </xdr:to>
    <xdr:pic>
      <xdr:nvPicPr>
        <xdr:cNvPr id="52" name="Imagen 51">
          <a:extLst>
            <a:ext uri="{FF2B5EF4-FFF2-40B4-BE49-F238E27FC236}">
              <a16:creationId xmlns:a16="http://schemas.microsoft.com/office/drawing/2014/main" id="{57C7391A-74CB-41F0-AAF5-45AE51DA2299}"/>
            </a:ext>
          </a:extLst>
        </xdr:cNvPr>
        <xdr:cNvPicPr>
          <a:picLocks noChangeAspect="1"/>
        </xdr:cNvPicPr>
      </xdr:nvPicPr>
      <xdr:blipFill>
        <a:blip xmlns:r="http://schemas.openxmlformats.org/officeDocument/2006/relationships" r:embed="rId47"/>
        <a:stretch>
          <a:fillRect/>
        </a:stretch>
      </xdr:blipFill>
      <xdr:spPr>
        <a:xfrm>
          <a:off x="123825" y="62365890"/>
          <a:ext cx="3482340" cy="2423160"/>
        </a:xfrm>
        <a:prstGeom prst="rect">
          <a:avLst/>
        </a:prstGeom>
      </xdr:spPr>
    </xdr:pic>
    <xdr:clientData/>
  </xdr:twoCellAnchor>
  <xdr:twoCellAnchor editAs="oneCell">
    <xdr:from>
      <xdr:col>6</xdr:col>
      <xdr:colOff>333375</xdr:colOff>
      <xdr:row>519</xdr:row>
      <xdr:rowOff>66675</xdr:rowOff>
    </xdr:from>
    <xdr:to>
      <xdr:col>10</xdr:col>
      <xdr:colOff>74295</xdr:colOff>
      <xdr:row>532</xdr:row>
      <xdr:rowOff>112395</xdr:rowOff>
    </xdr:to>
    <xdr:pic>
      <xdr:nvPicPr>
        <xdr:cNvPr id="53" name="Imagen 52">
          <a:extLst>
            <a:ext uri="{FF2B5EF4-FFF2-40B4-BE49-F238E27FC236}">
              <a16:creationId xmlns:a16="http://schemas.microsoft.com/office/drawing/2014/main" id="{4D5031F8-15AB-4945-86F2-2F56F99EA07B}"/>
            </a:ext>
          </a:extLst>
        </xdr:cNvPr>
        <xdr:cNvPicPr>
          <a:picLocks noChangeAspect="1"/>
        </xdr:cNvPicPr>
      </xdr:nvPicPr>
      <xdr:blipFill>
        <a:blip xmlns:r="http://schemas.openxmlformats.org/officeDocument/2006/relationships" r:embed="rId48"/>
        <a:stretch>
          <a:fillRect/>
        </a:stretch>
      </xdr:blipFill>
      <xdr:spPr>
        <a:xfrm>
          <a:off x="4935855" y="62375415"/>
          <a:ext cx="3489960" cy="2423160"/>
        </a:xfrm>
        <a:prstGeom prst="rect">
          <a:avLst/>
        </a:prstGeom>
      </xdr:spPr>
    </xdr:pic>
    <xdr:clientData/>
  </xdr:twoCellAnchor>
  <xdr:twoCellAnchor editAs="oneCell">
    <xdr:from>
      <xdr:col>0</xdr:col>
      <xdr:colOff>152400</xdr:colOff>
      <xdr:row>535</xdr:row>
      <xdr:rowOff>66675</xdr:rowOff>
    </xdr:from>
    <xdr:to>
      <xdr:col>4</xdr:col>
      <xdr:colOff>457200</xdr:colOff>
      <xdr:row>548</xdr:row>
      <xdr:rowOff>104775</xdr:rowOff>
    </xdr:to>
    <xdr:pic>
      <xdr:nvPicPr>
        <xdr:cNvPr id="54" name="Imagen 53">
          <a:extLst>
            <a:ext uri="{FF2B5EF4-FFF2-40B4-BE49-F238E27FC236}">
              <a16:creationId xmlns:a16="http://schemas.microsoft.com/office/drawing/2014/main" id="{B226143F-F859-4677-86B0-69EFC2EFA1B7}"/>
            </a:ext>
          </a:extLst>
        </xdr:cNvPr>
        <xdr:cNvPicPr>
          <a:picLocks noChangeAspect="1"/>
        </xdr:cNvPicPr>
      </xdr:nvPicPr>
      <xdr:blipFill>
        <a:blip xmlns:r="http://schemas.openxmlformats.org/officeDocument/2006/relationships" r:embed="rId49"/>
        <a:stretch>
          <a:fillRect/>
        </a:stretch>
      </xdr:blipFill>
      <xdr:spPr>
        <a:xfrm>
          <a:off x="152400" y="65324355"/>
          <a:ext cx="3474720" cy="2415540"/>
        </a:xfrm>
        <a:prstGeom prst="rect">
          <a:avLst/>
        </a:prstGeom>
      </xdr:spPr>
    </xdr:pic>
    <xdr:clientData/>
  </xdr:twoCellAnchor>
  <xdr:twoCellAnchor editAs="oneCell">
    <xdr:from>
      <xdr:col>6</xdr:col>
      <xdr:colOff>342900</xdr:colOff>
      <xdr:row>535</xdr:row>
      <xdr:rowOff>104775</xdr:rowOff>
    </xdr:from>
    <xdr:to>
      <xdr:col>10</xdr:col>
      <xdr:colOff>76200</xdr:colOff>
      <xdr:row>548</xdr:row>
      <xdr:rowOff>142875</xdr:rowOff>
    </xdr:to>
    <xdr:pic>
      <xdr:nvPicPr>
        <xdr:cNvPr id="55" name="Imagen 54">
          <a:extLst>
            <a:ext uri="{FF2B5EF4-FFF2-40B4-BE49-F238E27FC236}">
              <a16:creationId xmlns:a16="http://schemas.microsoft.com/office/drawing/2014/main" id="{2AB65E6B-ACB3-48FA-9EA8-03F6D88E49A6}"/>
            </a:ext>
          </a:extLst>
        </xdr:cNvPr>
        <xdr:cNvPicPr>
          <a:picLocks noChangeAspect="1"/>
        </xdr:cNvPicPr>
      </xdr:nvPicPr>
      <xdr:blipFill>
        <a:blip xmlns:r="http://schemas.openxmlformats.org/officeDocument/2006/relationships" r:embed="rId50"/>
        <a:stretch>
          <a:fillRect/>
        </a:stretch>
      </xdr:blipFill>
      <xdr:spPr>
        <a:xfrm>
          <a:off x="4945380" y="6536245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F3364802-6606-49AA-BA1C-EE47CE0A642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1E83D6B-E288-4C65-A64B-2352E3D174E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47625</xdr:colOff>
      <xdr:row>37</xdr:row>
      <xdr:rowOff>29337</xdr:rowOff>
    </xdr:from>
    <xdr:to>
      <xdr:col>11</xdr:col>
      <xdr:colOff>563800</xdr:colOff>
      <xdr:row>50</xdr:row>
      <xdr:rowOff>154530</xdr:rowOff>
    </xdr:to>
    <xdr:pic>
      <xdr:nvPicPr>
        <xdr:cNvPr id="4" name="Imagen 3">
          <a:extLst>
            <a:ext uri="{FF2B5EF4-FFF2-40B4-BE49-F238E27FC236}">
              <a16:creationId xmlns:a16="http://schemas.microsoft.com/office/drawing/2014/main" id="{59B6588E-15AD-40CF-8C5B-14D89913A03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3926205" y="7199757"/>
          <a:ext cx="3556555" cy="2502633"/>
        </a:xfrm>
        <a:prstGeom prst="rect">
          <a:avLst/>
        </a:prstGeom>
      </xdr:spPr>
    </xdr:pic>
    <xdr:clientData/>
  </xdr:twoCellAnchor>
  <xdr:twoCellAnchor editAs="oneCell">
    <xdr:from>
      <xdr:col>1</xdr:col>
      <xdr:colOff>38100</xdr:colOff>
      <xdr:row>37</xdr:row>
      <xdr:rowOff>28575</xdr:rowOff>
    </xdr:from>
    <xdr:to>
      <xdr:col>6</xdr:col>
      <xdr:colOff>546125</xdr:colOff>
      <xdr:row>50</xdr:row>
      <xdr:rowOff>154800</xdr:rowOff>
    </xdr:to>
    <xdr:pic>
      <xdr:nvPicPr>
        <xdr:cNvPr id="5" name="Imagen 4">
          <a:extLst>
            <a:ext uri="{FF2B5EF4-FFF2-40B4-BE49-F238E27FC236}">
              <a16:creationId xmlns:a16="http://schemas.microsoft.com/office/drawing/2014/main" id="{0D93D475-CD38-4530-B4AE-5AA1DB5A7806}"/>
            </a:ext>
          </a:extLst>
        </xdr:cNvPr>
        <xdr:cNvPicPr>
          <a:picLocks noChangeAspect="1"/>
        </xdr:cNvPicPr>
      </xdr:nvPicPr>
      <xdr:blipFill>
        <a:blip xmlns:r="http://schemas.openxmlformats.org/officeDocument/2006/relationships" r:embed="rId4"/>
        <a:srcRect/>
        <a:stretch/>
      </xdr:blipFill>
      <xdr:spPr>
        <a:xfrm>
          <a:off x="289560" y="7198995"/>
          <a:ext cx="3556025" cy="2503665"/>
        </a:xfrm>
        <a:prstGeom prst="rect">
          <a:avLst/>
        </a:prstGeom>
      </xdr:spPr>
    </xdr:pic>
    <xdr:clientData/>
  </xdr:twoCellAnchor>
  <xdr:twoCellAnchor editAs="oneCell">
    <xdr:from>
      <xdr:col>1</xdr:col>
      <xdr:colOff>43143</xdr:colOff>
      <xdr:row>69</xdr:row>
      <xdr:rowOff>57150</xdr:rowOff>
    </xdr:from>
    <xdr:to>
      <xdr:col>6</xdr:col>
      <xdr:colOff>511720</xdr:colOff>
      <xdr:row>82</xdr:row>
      <xdr:rowOff>153789</xdr:rowOff>
    </xdr:to>
    <xdr:pic>
      <xdr:nvPicPr>
        <xdr:cNvPr id="6" name="Imagen 5">
          <a:extLst>
            <a:ext uri="{FF2B5EF4-FFF2-40B4-BE49-F238E27FC236}">
              <a16:creationId xmlns:a16="http://schemas.microsoft.com/office/drawing/2014/main" id="{D13C0BC0-C7B4-4B34-83BB-D4892C2AA7C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94603" y="13125450"/>
          <a:ext cx="3516577" cy="2474079"/>
        </a:xfrm>
        <a:prstGeom prst="rect">
          <a:avLst/>
        </a:prstGeom>
      </xdr:spPr>
    </xdr:pic>
    <xdr:clientData/>
  </xdr:twoCellAnchor>
  <xdr:twoCellAnchor editAs="oneCell">
    <xdr:from>
      <xdr:col>7</xdr:col>
      <xdr:colOff>38100</xdr:colOff>
      <xdr:row>69</xdr:row>
      <xdr:rowOff>36261</xdr:rowOff>
    </xdr:from>
    <xdr:to>
      <xdr:col>11</xdr:col>
      <xdr:colOff>554143</xdr:colOff>
      <xdr:row>82</xdr:row>
      <xdr:rowOff>161356</xdr:rowOff>
    </xdr:to>
    <xdr:pic>
      <xdr:nvPicPr>
        <xdr:cNvPr id="7" name="Imagen 6">
          <a:extLst>
            <a:ext uri="{FF2B5EF4-FFF2-40B4-BE49-F238E27FC236}">
              <a16:creationId xmlns:a16="http://schemas.microsoft.com/office/drawing/2014/main" id="{4ED977E0-DA4E-467F-8304-6BDC41B4F9D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916680" y="13104561"/>
          <a:ext cx="3556423" cy="2502535"/>
        </a:xfrm>
        <a:prstGeom prst="rect">
          <a:avLst/>
        </a:prstGeom>
      </xdr:spPr>
    </xdr:pic>
    <xdr:clientData/>
  </xdr:twoCellAnchor>
  <xdr:twoCellAnchor editAs="oneCell">
    <xdr:from>
      <xdr:col>1</xdr:col>
      <xdr:colOff>19050</xdr:colOff>
      <xdr:row>53</xdr:row>
      <xdr:rowOff>28575</xdr:rowOff>
    </xdr:from>
    <xdr:to>
      <xdr:col>6</xdr:col>
      <xdr:colOff>529005</xdr:colOff>
      <xdr:row>66</xdr:row>
      <xdr:rowOff>155828</xdr:rowOff>
    </xdr:to>
    <xdr:pic>
      <xdr:nvPicPr>
        <xdr:cNvPr id="8" name="Imagen 7">
          <a:extLst>
            <a:ext uri="{FF2B5EF4-FFF2-40B4-BE49-F238E27FC236}">
              <a16:creationId xmlns:a16="http://schemas.microsoft.com/office/drawing/2014/main" id="{9D371A0A-A408-4263-B8C5-634F83B2F4E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70510" y="10147935"/>
          <a:ext cx="3557955" cy="2504693"/>
        </a:xfrm>
        <a:prstGeom prst="rect">
          <a:avLst/>
        </a:prstGeom>
      </xdr:spPr>
    </xdr:pic>
    <xdr:clientData/>
  </xdr:twoCellAnchor>
  <xdr:twoCellAnchor editAs="oneCell">
    <xdr:from>
      <xdr:col>7</xdr:col>
      <xdr:colOff>49306</xdr:colOff>
      <xdr:row>53</xdr:row>
      <xdr:rowOff>18172</xdr:rowOff>
    </xdr:from>
    <xdr:to>
      <xdr:col>11</xdr:col>
      <xdr:colOff>566228</xdr:colOff>
      <xdr:row>66</xdr:row>
      <xdr:rowOff>143506</xdr:rowOff>
    </xdr:to>
    <xdr:pic>
      <xdr:nvPicPr>
        <xdr:cNvPr id="9" name="Imagen 8">
          <a:extLst>
            <a:ext uri="{FF2B5EF4-FFF2-40B4-BE49-F238E27FC236}">
              <a16:creationId xmlns:a16="http://schemas.microsoft.com/office/drawing/2014/main" id="{486B80DB-D28B-4C04-9BF4-D9380156324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927886" y="10137532"/>
          <a:ext cx="3557302" cy="2502774"/>
        </a:xfrm>
        <a:prstGeom prst="rect">
          <a:avLst/>
        </a:prstGeom>
      </xdr:spPr>
    </xdr:pic>
    <xdr:clientData/>
  </xdr:twoCellAnchor>
  <xdr:twoCellAnchor editAs="oneCell">
    <xdr:from>
      <xdr:col>1</xdr:col>
      <xdr:colOff>28575</xdr:colOff>
      <xdr:row>85</xdr:row>
      <xdr:rowOff>33937</xdr:rowOff>
    </xdr:from>
    <xdr:to>
      <xdr:col>6</xdr:col>
      <xdr:colOff>526803</xdr:colOff>
      <xdr:row>98</xdr:row>
      <xdr:rowOff>152400</xdr:rowOff>
    </xdr:to>
    <xdr:pic>
      <xdr:nvPicPr>
        <xdr:cNvPr id="10" name="Imagen 9">
          <a:extLst>
            <a:ext uri="{FF2B5EF4-FFF2-40B4-BE49-F238E27FC236}">
              <a16:creationId xmlns:a16="http://schemas.microsoft.com/office/drawing/2014/main" id="{7F7F6F97-DA08-42E5-8463-ADCFE8D9994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80035" y="16051177"/>
          <a:ext cx="3546228" cy="2495903"/>
        </a:xfrm>
        <a:prstGeom prst="rect">
          <a:avLst/>
        </a:prstGeom>
      </xdr:spPr>
    </xdr:pic>
    <xdr:clientData/>
  </xdr:twoCellAnchor>
  <xdr:twoCellAnchor editAs="oneCell">
    <xdr:from>
      <xdr:col>7</xdr:col>
      <xdr:colOff>62995</xdr:colOff>
      <xdr:row>85</xdr:row>
      <xdr:rowOff>47625</xdr:rowOff>
    </xdr:from>
    <xdr:to>
      <xdr:col>11</xdr:col>
      <xdr:colOff>524167</xdr:colOff>
      <xdr:row>98</xdr:row>
      <xdr:rowOff>126945</xdr:rowOff>
    </xdr:to>
    <xdr:pic>
      <xdr:nvPicPr>
        <xdr:cNvPr id="11" name="Imagen 10">
          <a:extLst>
            <a:ext uri="{FF2B5EF4-FFF2-40B4-BE49-F238E27FC236}">
              <a16:creationId xmlns:a16="http://schemas.microsoft.com/office/drawing/2014/main" id="{EBD30EC6-6824-4E8A-9609-0B3349A2A8A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41575" y="16064865"/>
          <a:ext cx="3501552" cy="2456760"/>
        </a:xfrm>
        <a:prstGeom prst="rect">
          <a:avLst/>
        </a:prstGeom>
      </xdr:spPr>
    </xdr:pic>
    <xdr:clientData/>
  </xdr:twoCellAnchor>
  <xdr:twoCellAnchor editAs="oneCell">
    <xdr:from>
      <xdr:col>7</xdr:col>
      <xdr:colOff>38100</xdr:colOff>
      <xdr:row>21</xdr:row>
      <xdr:rowOff>38101</xdr:rowOff>
    </xdr:from>
    <xdr:to>
      <xdr:col>11</xdr:col>
      <xdr:colOff>539749</xdr:colOff>
      <xdr:row>34</xdr:row>
      <xdr:rowOff>142875</xdr:rowOff>
    </xdr:to>
    <xdr:pic>
      <xdr:nvPicPr>
        <xdr:cNvPr id="12" name="Imagen 11">
          <a:extLst>
            <a:ext uri="{FF2B5EF4-FFF2-40B4-BE49-F238E27FC236}">
              <a16:creationId xmlns:a16="http://schemas.microsoft.com/office/drawing/2014/main" id="{5E3F1648-1B9D-4930-85FF-B1A74880D59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916680" y="4206241"/>
          <a:ext cx="3542029" cy="2497454"/>
        </a:xfrm>
        <a:prstGeom prst="rect">
          <a:avLst/>
        </a:prstGeom>
      </xdr:spPr>
    </xdr:pic>
    <xdr:clientData/>
  </xdr:twoCellAnchor>
  <xdr:twoCellAnchor editAs="oneCell">
    <xdr:from>
      <xdr:col>1</xdr:col>
      <xdr:colOff>28576</xdr:colOff>
      <xdr:row>21</xdr:row>
      <xdr:rowOff>57151</xdr:rowOff>
    </xdr:from>
    <xdr:to>
      <xdr:col>6</xdr:col>
      <xdr:colOff>520701</xdr:colOff>
      <xdr:row>34</xdr:row>
      <xdr:rowOff>161926</xdr:rowOff>
    </xdr:to>
    <xdr:pic>
      <xdr:nvPicPr>
        <xdr:cNvPr id="13" name="Imagen 12">
          <a:extLst>
            <a:ext uri="{FF2B5EF4-FFF2-40B4-BE49-F238E27FC236}">
              <a16:creationId xmlns:a16="http://schemas.microsoft.com/office/drawing/2014/main" id="{82739563-9EEE-4688-B3E7-2D78BACE206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80036" y="4225291"/>
          <a:ext cx="3540125" cy="2497455"/>
        </a:xfrm>
        <a:prstGeom prst="rect">
          <a:avLst/>
        </a:prstGeom>
      </xdr:spPr>
    </xdr:pic>
    <xdr:clientData/>
  </xdr:twoCellAnchor>
  <xdr:twoCellAnchor editAs="oneCell">
    <xdr:from>
      <xdr:col>1</xdr:col>
      <xdr:colOff>28575</xdr:colOff>
      <xdr:row>5</xdr:row>
      <xdr:rowOff>57150</xdr:rowOff>
    </xdr:from>
    <xdr:to>
      <xdr:col>6</xdr:col>
      <xdr:colOff>508000</xdr:colOff>
      <xdr:row>18</xdr:row>
      <xdr:rowOff>152400</xdr:rowOff>
    </xdr:to>
    <xdr:pic>
      <xdr:nvPicPr>
        <xdr:cNvPr id="14" name="Imagen 13">
          <a:extLst>
            <a:ext uri="{FF2B5EF4-FFF2-40B4-BE49-F238E27FC236}">
              <a16:creationId xmlns:a16="http://schemas.microsoft.com/office/drawing/2014/main" id="{B78E2C94-333B-48C4-9E1F-C4E7C1EA96F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80035" y="1223010"/>
          <a:ext cx="3527425" cy="2487930"/>
        </a:xfrm>
        <a:prstGeom prst="rect">
          <a:avLst/>
        </a:prstGeom>
      </xdr:spPr>
    </xdr:pic>
    <xdr:clientData/>
  </xdr:twoCellAnchor>
  <xdr:twoCellAnchor editAs="oneCell">
    <xdr:from>
      <xdr:col>7</xdr:col>
      <xdr:colOff>28575</xdr:colOff>
      <xdr:row>5</xdr:row>
      <xdr:rowOff>66675</xdr:rowOff>
    </xdr:from>
    <xdr:to>
      <xdr:col>11</xdr:col>
      <xdr:colOff>517525</xdr:colOff>
      <xdr:row>18</xdr:row>
      <xdr:rowOff>161925</xdr:rowOff>
    </xdr:to>
    <xdr:pic>
      <xdr:nvPicPr>
        <xdr:cNvPr id="15" name="Imagen 14">
          <a:extLst>
            <a:ext uri="{FF2B5EF4-FFF2-40B4-BE49-F238E27FC236}">
              <a16:creationId xmlns:a16="http://schemas.microsoft.com/office/drawing/2014/main" id="{9F7ED623-F28C-4855-A62E-A9486335440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xdr:blipFill>
      <xdr:spPr>
        <a:xfrm>
          <a:off x="3907155" y="1232535"/>
          <a:ext cx="3529330" cy="248793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E03DCC06-C01A-4128-AE3C-42C49798137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65475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E7283050-87BE-4932-92DA-20493DFDC8E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4</xdr:col>
      <xdr:colOff>759195</xdr:colOff>
      <xdr:row>85</xdr:row>
      <xdr:rowOff>83620</xdr:rowOff>
    </xdr:from>
    <xdr:to>
      <xdr:col>5</xdr:col>
      <xdr:colOff>1483095</xdr:colOff>
      <xdr:row>86</xdr:row>
      <xdr:rowOff>16945</xdr:rowOff>
    </xdr:to>
    <xdr:sp macro="" textlink="">
      <xdr:nvSpPr>
        <xdr:cNvPr id="4" name="CuadroTexto 3">
          <a:extLst>
            <a:ext uri="{FF2B5EF4-FFF2-40B4-BE49-F238E27FC236}">
              <a16:creationId xmlns:a16="http://schemas.microsoft.com/office/drawing/2014/main" id="{58BEF95B-6CBD-4B44-A555-56B27FB4FEA1}"/>
            </a:ext>
          </a:extLst>
        </xdr:cNvPr>
        <xdr:cNvSpPr txBox="1"/>
      </xdr:nvSpPr>
      <xdr:spPr>
        <a:xfrm>
          <a:off x="2984235" y="25534420"/>
          <a:ext cx="1539240" cy="116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9</xdr:col>
      <xdr:colOff>276273</xdr:colOff>
      <xdr:row>87</xdr:row>
      <xdr:rowOff>161925</xdr:rowOff>
    </xdr:from>
    <xdr:to>
      <xdr:col>9</xdr:col>
      <xdr:colOff>1790748</xdr:colOff>
      <xdr:row>87</xdr:row>
      <xdr:rowOff>419100</xdr:rowOff>
    </xdr:to>
    <xdr:sp macro="" textlink="">
      <xdr:nvSpPr>
        <xdr:cNvPr id="5" name="CuadroTexto 4">
          <a:extLst>
            <a:ext uri="{FF2B5EF4-FFF2-40B4-BE49-F238E27FC236}">
              <a16:creationId xmlns:a16="http://schemas.microsoft.com/office/drawing/2014/main" id="{BE26F766-5ADD-43E7-BA10-C176D1E87E0B}"/>
            </a:ext>
          </a:extLst>
        </xdr:cNvPr>
        <xdr:cNvSpPr txBox="1"/>
      </xdr:nvSpPr>
      <xdr:spPr>
        <a:xfrm>
          <a:off x="8604933" y="25978485"/>
          <a:ext cx="1514475" cy="514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a:t>
          </a:r>
          <a:r>
            <a:rPr lang="es-CO" sz="1100">
              <a:solidFill>
                <a:schemeClr val="bg1"/>
              </a:solidFill>
            </a:rPr>
            <a:t>de febrero de 2021</a:t>
          </a:r>
        </a:p>
      </xdr:txBody>
    </xdr:sp>
    <xdr:clientData/>
  </xdr:twoCellAnchor>
  <xdr:twoCellAnchor>
    <xdr:from>
      <xdr:col>8</xdr:col>
      <xdr:colOff>692451</xdr:colOff>
      <xdr:row>58</xdr:row>
      <xdr:rowOff>114300</xdr:rowOff>
    </xdr:from>
    <xdr:to>
      <xdr:col>9</xdr:col>
      <xdr:colOff>1321101</xdr:colOff>
      <xdr:row>59</xdr:row>
      <xdr:rowOff>190500</xdr:rowOff>
    </xdr:to>
    <xdr:sp macro="" textlink="">
      <xdr:nvSpPr>
        <xdr:cNvPr id="6" name="CuadroTexto 5">
          <a:extLst>
            <a:ext uri="{FF2B5EF4-FFF2-40B4-BE49-F238E27FC236}">
              <a16:creationId xmlns:a16="http://schemas.microsoft.com/office/drawing/2014/main" id="{199B6218-C8D3-4445-B8F0-187FD2D86CF1}"/>
            </a:ext>
          </a:extLst>
        </xdr:cNvPr>
        <xdr:cNvSpPr txBox="1"/>
      </xdr:nvSpPr>
      <xdr:spPr>
        <a:xfrm>
          <a:off x="8129571" y="13807440"/>
          <a:ext cx="152019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clientData/>
  </xdr:twoCellAnchor>
  <xdr:twoCellAnchor>
    <xdr:from>
      <xdr:col>9</xdr:col>
      <xdr:colOff>962026</xdr:colOff>
      <xdr:row>57</xdr:row>
      <xdr:rowOff>114294</xdr:rowOff>
    </xdr:from>
    <xdr:to>
      <xdr:col>12</xdr:col>
      <xdr:colOff>114301</xdr:colOff>
      <xdr:row>58</xdr:row>
      <xdr:rowOff>120643</xdr:rowOff>
    </xdr:to>
    <xdr:sp macro="" textlink="">
      <xdr:nvSpPr>
        <xdr:cNvPr id="7" name="CuadroTexto 6">
          <a:extLst>
            <a:ext uri="{FF2B5EF4-FFF2-40B4-BE49-F238E27FC236}">
              <a16:creationId xmlns:a16="http://schemas.microsoft.com/office/drawing/2014/main" id="{E8C862B3-0BC4-4565-8795-CBA756F26563}"/>
            </a:ext>
          </a:extLst>
        </xdr:cNvPr>
        <xdr:cNvSpPr txBox="1"/>
      </xdr:nvSpPr>
      <xdr:spPr>
        <a:xfrm>
          <a:off x="9290686" y="13624554"/>
          <a:ext cx="1544955"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editAs="oneCell">
    <xdr:from>
      <xdr:col>8</xdr:col>
      <xdr:colOff>638732</xdr:colOff>
      <xdr:row>33</xdr:row>
      <xdr:rowOff>57149</xdr:rowOff>
    </xdr:from>
    <xdr:to>
      <xdr:col>9</xdr:col>
      <xdr:colOff>2181225</xdr:colOff>
      <xdr:row>45</xdr:row>
      <xdr:rowOff>158008</xdr:rowOff>
    </xdr:to>
    <xdr:pic>
      <xdr:nvPicPr>
        <xdr:cNvPr id="8" name="Imagen 7">
          <a:extLst>
            <a:ext uri="{FF2B5EF4-FFF2-40B4-BE49-F238E27FC236}">
              <a16:creationId xmlns:a16="http://schemas.microsoft.com/office/drawing/2014/main" id="{4614C119-EDBE-410E-9653-C4989D9874F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075852" y="8233409"/>
          <a:ext cx="2434033" cy="2295419"/>
        </a:xfrm>
        <a:prstGeom prst="rect">
          <a:avLst/>
        </a:prstGeom>
      </xdr:spPr>
    </xdr:pic>
    <xdr:clientData/>
  </xdr:twoCellAnchor>
  <xdr:twoCellAnchor editAs="oneCell">
    <xdr:from>
      <xdr:col>6</xdr:col>
      <xdr:colOff>133188</xdr:colOff>
      <xdr:row>21</xdr:row>
      <xdr:rowOff>4603</xdr:rowOff>
    </xdr:from>
    <xdr:to>
      <xdr:col>8</xdr:col>
      <xdr:colOff>542788</xdr:colOff>
      <xdr:row>30</xdr:row>
      <xdr:rowOff>147498</xdr:rowOff>
    </xdr:to>
    <xdr:pic>
      <xdr:nvPicPr>
        <xdr:cNvPr id="9" name="Imagen 8">
          <a:extLst>
            <a:ext uri="{FF2B5EF4-FFF2-40B4-BE49-F238E27FC236}">
              <a16:creationId xmlns:a16="http://schemas.microsoft.com/office/drawing/2014/main" id="{893B19F8-0BD1-41FE-BF08-BA172E1C0B4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444328" y="5186203"/>
          <a:ext cx="2535580" cy="1788815"/>
        </a:xfrm>
        <a:prstGeom prst="rect">
          <a:avLst/>
        </a:prstGeom>
      </xdr:spPr>
    </xdr:pic>
    <xdr:clientData/>
  </xdr:twoCellAnchor>
  <xdr:twoCellAnchor editAs="oneCell">
    <xdr:from>
      <xdr:col>8</xdr:col>
      <xdr:colOff>616563</xdr:colOff>
      <xdr:row>20</xdr:row>
      <xdr:rowOff>183178</xdr:rowOff>
    </xdr:from>
    <xdr:to>
      <xdr:col>9</xdr:col>
      <xdr:colOff>2226313</xdr:colOff>
      <xdr:row>30</xdr:row>
      <xdr:rowOff>135573</xdr:rowOff>
    </xdr:to>
    <xdr:pic>
      <xdr:nvPicPr>
        <xdr:cNvPr id="10" name="Imagen 9">
          <a:extLst>
            <a:ext uri="{FF2B5EF4-FFF2-40B4-BE49-F238E27FC236}">
              <a16:creationId xmlns:a16="http://schemas.microsoft.com/office/drawing/2014/main" id="{B6B8EF71-B142-46A1-BB6B-BBFF7BE7754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053683" y="5181898"/>
          <a:ext cx="2501290" cy="1781195"/>
        </a:xfrm>
        <a:prstGeom prst="rect">
          <a:avLst/>
        </a:prstGeom>
      </xdr:spPr>
    </xdr:pic>
    <xdr:clientData/>
  </xdr:twoCellAnchor>
  <xdr:twoCellAnchor editAs="oneCell">
    <xdr:from>
      <xdr:col>1</xdr:col>
      <xdr:colOff>547488</xdr:colOff>
      <xdr:row>33</xdr:row>
      <xdr:rowOff>48487</xdr:rowOff>
    </xdr:from>
    <xdr:to>
      <xdr:col>5</xdr:col>
      <xdr:colOff>1057275</xdr:colOff>
      <xdr:row>45</xdr:row>
      <xdr:rowOff>123648</xdr:rowOff>
    </xdr:to>
    <xdr:pic>
      <xdr:nvPicPr>
        <xdr:cNvPr id="11" name="Imagen 10">
          <a:extLst>
            <a:ext uri="{FF2B5EF4-FFF2-40B4-BE49-F238E27FC236}">
              <a16:creationId xmlns:a16="http://schemas.microsoft.com/office/drawing/2014/main" id="{10A50795-59D9-418C-9B7E-1D72BC8415F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67528" y="8224747"/>
          <a:ext cx="3230127" cy="2269721"/>
        </a:xfrm>
        <a:prstGeom prst="rect">
          <a:avLst/>
        </a:prstGeom>
      </xdr:spPr>
    </xdr:pic>
    <xdr:clientData/>
  </xdr:twoCellAnchor>
  <xdr:twoCellAnchor editAs="oneCell">
    <xdr:from>
      <xdr:col>6</xdr:col>
      <xdr:colOff>114300</xdr:colOff>
      <xdr:row>33</xdr:row>
      <xdr:rowOff>66675</xdr:rowOff>
    </xdr:from>
    <xdr:to>
      <xdr:col>8</xdr:col>
      <xdr:colOff>438150</xdr:colOff>
      <xdr:row>45</xdr:row>
      <xdr:rowOff>154933</xdr:rowOff>
    </xdr:to>
    <xdr:pic>
      <xdr:nvPicPr>
        <xdr:cNvPr id="12" name="Imagen 11">
          <a:extLst>
            <a:ext uri="{FF2B5EF4-FFF2-40B4-BE49-F238E27FC236}">
              <a16:creationId xmlns:a16="http://schemas.microsoft.com/office/drawing/2014/main" id="{7277C65F-1810-493E-AA80-4807539E9DD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425440" y="8242935"/>
          <a:ext cx="2449830" cy="2282818"/>
        </a:xfrm>
        <a:prstGeom prst="rect">
          <a:avLst/>
        </a:prstGeom>
      </xdr:spPr>
    </xdr:pic>
    <xdr:clientData/>
  </xdr:twoCellAnchor>
  <xdr:twoCellAnchor editAs="oneCell">
    <xdr:from>
      <xdr:col>0</xdr:col>
      <xdr:colOff>133349</xdr:colOff>
      <xdr:row>47</xdr:row>
      <xdr:rowOff>56839</xdr:rowOff>
    </xdr:from>
    <xdr:to>
      <xdr:col>4</xdr:col>
      <xdr:colOff>409575</xdr:colOff>
      <xdr:row>56</xdr:row>
      <xdr:rowOff>28265</xdr:rowOff>
    </xdr:to>
    <xdr:pic>
      <xdr:nvPicPr>
        <xdr:cNvPr id="13" name="Imagen 12">
          <a:extLst>
            <a:ext uri="{FF2B5EF4-FFF2-40B4-BE49-F238E27FC236}">
              <a16:creationId xmlns:a16="http://schemas.microsoft.com/office/drawing/2014/main" id="{22D6C2A7-3EB6-4F0B-BB8C-3AFA3AE0279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3349" y="11738299"/>
          <a:ext cx="2501266" cy="1617346"/>
        </a:xfrm>
        <a:prstGeom prst="rect">
          <a:avLst/>
        </a:prstGeom>
      </xdr:spPr>
    </xdr:pic>
    <xdr:clientData/>
  </xdr:twoCellAnchor>
  <xdr:twoCellAnchor editAs="oneCell">
    <xdr:from>
      <xdr:col>4</xdr:col>
      <xdr:colOff>504824</xdr:colOff>
      <xdr:row>47</xdr:row>
      <xdr:rowOff>104778</xdr:rowOff>
    </xdr:from>
    <xdr:to>
      <xdr:col>5</xdr:col>
      <xdr:colOff>2152649</xdr:colOff>
      <xdr:row>56</xdr:row>
      <xdr:rowOff>36940</xdr:rowOff>
    </xdr:to>
    <xdr:pic>
      <xdr:nvPicPr>
        <xdr:cNvPr id="14" name="Imagen 13">
          <a:extLst>
            <a:ext uri="{FF2B5EF4-FFF2-40B4-BE49-F238E27FC236}">
              <a16:creationId xmlns:a16="http://schemas.microsoft.com/office/drawing/2014/main" id="{A9E7F77E-DF8F-4189-BC71-3B8BD6B92BC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5400000">
          <a:off x="3172406" y="11343696"/>
          <a:ext cx="1578082" cy="2463165"/>
        </a:xfrm>
        <a:prstGeom prst="rect">
          <a:avLst/>
        </a:prstGeom>
      </xdr:spPr>
    </xdr:pic>
    <xdr:clientData/>
  </xdr:twoCellAnchor>
  <xdr:twoCellAnchor editAs="oneCell">
    <xdr:from>
      <xdr:col>0</xdr:col>
      <xdr:colOff>142875</xdr:colOff>
      <xdr:row>56</xdr:row>
      <xdr:rowOff>171450</xdr:rowOff>
    </xdr:from>
    <xdr:to>
      <xdr:col>4</xdr:col>
      <xdr:colOff>381000</xdr:colOff>
      <xdr:row>59</xdr:row>
      <xdr:rowOff>1544932</xdr:rowOff>
    </xdr:to>
    <xdr:pic>
      <xdr:nvPicPr>
        <xdr:cNvPr id="15" name="Imagen 14">
          <a:extLst>
            <a:ext uri="{FF2B5EF4-FFF2-40B4-BE49-F238E27FC236}">
              <a16:creationId xmlns:a16="http://schemas.microsoft.com/office/drawing/2014/main" id="{B1E07467-67AD-48F6-9FC7-2490E023939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8920" r="22687"/>
        <a:stretch/>
      </xdr:blipFill>
      <xdr:spPr>
        <a:xfrm>
          <a:off x="142875" y="13498830"/>
          <a:ext cx="2463165" cy="1922122"/>
        </a:xfrm>
        <a:prstGeom prst="rect">
          <a:avLst/>
        </a:prstGeom>
      </xdr:spPr>
    </xdr:pic>
    <xdr:clientData/>
  </xdr:twoCellAnchor>
  <xdr:twoCellAnchor editAs="oneCell">
    <xdr:from>
      <xdr:col>4</xdr:col>
      <xdr:colOff>547982</xdr:colOff>
      <xdr:row>56</xdr:row>
      <xdr:rowOff>149601</xdr:rowOff>
    </xdr:from>
    <xdr:to>
      <xdr:col>5</xdr:col>
      <xdr:colOff>2162175</xdr:colOff>
      <xdr:row>59</xdr:row>
      <xdr:rowOff>1619250</xdr:rowOff>
    </xdr:to>
    <xdr:pic>
      <xdr:nvPicPr>
        <xdr:cNvPr id="16" name="Imagen 15">
          <a:extLst>
            <a:ext uri="{FF2B5EF4-FFF2-40B4-BE49-F238E27FC236}">
              <a16:creationId xmlns:a16="http://schemas.microsoft.com/office/drawing/2014/main" id="{34388F8E-4931-47A0-B51E-DCC5F14C57DF}"/>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6800" r="13824"/>
        <a:stretch/>
      </xdr:blipFill>
      <xdr:spPr>
        <a:xfrm>
          <a:off x="2773022" y="13476981"/>
          <a:ext cx="2429533" cy="2018289"/>
        </a:xfrm>
        <a:prstGeom prst="rect">
          <a:avLst/>
        </a:prstGeom>
      </xdr:spPr>
    </xdr:pic>
    <xdr:clientData/>
  </xdr:twoCellAnchor>
  <xdr:twoCellAnchor>
    <xdr:from>
      <xdr:col>8</xdr:col>
      <xdr:colOff>619126</xdr:colOff>
      <xdr:row>6</xdr:row>
      <xdr:rowOff>66675</xdr:rowOff>
    </xdr:from>
    <xdr:to>
      <xdr:col>9</xdr:col>
      <xdr:colOff>2295526</xdr:colOff>
      <xdr:row>16</xdr:row>
      <xdr:rowOff>87956</xdr:rowOff>
    </xdr:to>
    <xdr:grpSp>
      <xdr:nvGrpSpPr>
        <xdr:cNvPr id="17" name="Grupo 16">
          <a:extLst>
            <a:ext uri="{FF2B5EF4-FFF2-40B4-BE49-F238E27FC236}">
              <a16:creationId xmlns:a16="http://schemas.microsoft.com/office/drawing/2014/main" id="{E6601237-C56B-416C-BFA6-06E76C24A2F6}"/>
            </a:ext>
          </a:extLst>
        </xdr:cNvPr>
        <xdr:cNvGrpSpPr/>
      </xdr:nvGrpSpPr>
      <xdr:grpSpPr>
        <a:xfrm>
          <a:off x="7848601" y="1695450"/>
          <a:ext cx="2543175" cy="1926281"/>
          <a:chOff x="7896226" y="1695450"/>
          <a:chExt cx="2543175" cy="1926281"/>
        </a:xfrm>
      </xdr:grpSpPr>
      <xdr:pic>
        <xdr:nvPicPr>
          <xdr:cNvPr id="18" name="Imagen 17">
            <a:extLst>
              <a:ext uri="{FF2B5EF4-FFF2-40B4-BE49-F238E27FC236}">
                <a16:creationId xmlns:a16="http://schemas.microsoft.com/office/drawing/2014/main" id="{4814A0DE-AD89-468B-85BD-A41EB4D9C8FA}"/>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r="38171"/>
          <a:stretch/>
        </xdr:blipFill>
        <xdr:spPr>
          <a:xfrm>
            <a:off x="7896226" y="1695450"/>
            <a:ext cx="2505076" cy="1926281"/>
          </a:xfrm>
          <a:prstGeom prst="rect">
            <a:avLst/>
          </a:prstGeom>
        </xdr:spPr>
      </xdr:pic>
      <xdr:sp macro="" textlink="">
        <xdr:nvSpPr>
          <xdr:cNvPr id="19" name="CuadroTexto 18">
            <a:extLst>
              <a:ext uri="{FF2B5EF4-FFF2-40B4-BE49-F238E27FC236}">
                <a16:creationId xmlns:a16="http://schemas.microsoft.com/office/drawing/2014/main" id="{CD4DB172-3AF2-479C-8D49-493D9B311F4B}"/>
              </a:ext>
            </a:extLst>
          </xdr:cNvPr>
          <xdr:cNvSpPr txBox="1"/>
        </xdr:nvSpPr>
        <xdr:spPr>
          <a:xfrm>
            <a:off x="9029701" y="3352800"/>
            <a:ext cx="1409700" cy="228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 de marzo de 2021</a:t>
            </a:r>
          </a:p>
        </xdr:txBody>
      </xdr:sp>
    </xdr:grpSp>
    <xdr:clientData/>
  </xdr:twoCellAnchor>
  <xdr:twoCellAnchor>
    <xdr:from>
      <xdr:col>6</xdr:col>
      <xdr:colOff>85725</xdr:colOff>
      <xdr:row>6</xdr:row>
      <xdr:rowOff>66675</xdr:rowOff>
    </xdr:from>
    <xdr:to>
      <xdr:col>8</xdr:col>
      <xdr:colOff>600075</xdr:colOff>
      <xdr:row>16</xdr:row>
      <xdr:rowOff>66676</xdr:rowOff>
    </xdr:to>
    <xdr:grpSp>
      <xdr:nvGrpSpPr>
        <xdr:cNvPr id="20" name="Grupo 19">
          <a:extLst>
            <a:ext uri="{FF2B5EF4-FFF2-40B4-BE49-F238E27FC236}">
              <a16:creationId xmlns:a16="http://schemas.microsoft.com/office/drawing/2014/main" id="{A086A61A-616C-4001-BCCD-E31025D06A7F}"/>
            </a:ext>
          </a:extLst>
        </xdr:cNvPr>
        <xdr:cNvGrpSpPr/>
      </xdr:nvGrpSpPr>
      <xdr:grpSpPr>
        <a:xfrm>
          <a:off x="5248275" y="1695450"/>
          <a:ext cx="2581275" cy="1905001"/>
          <a:chOff x="5295900" y="1695450"/>
          <a:chExt cx="2581275" cy="1905001"/>
        </a:xfrm>
      </xdr:grpSpPr>
      <xdr:pic>
        <xdr:nvPicPr>
          <xdr:cNvPr id="21" name="Imagen 20">
            <a:extLst>
              <a:ext uri="{FF2B5EF4-FFF2-40B4-BE49-F238E27FC236}">
                <a16:creationId xmlns:a16="http://schemas.microsoft.com/office/drawing/2014/main" id="{8DD59806-605A-44CD-B695-BBBFB41308E5}"/>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31989"/>
          <a:stretch/>
        </xdr:blipFill>
        <xdr:spPr>
          <a:xfrm>
            <a:off x="5295900" y="1695450"/>
            <a:ext cx="2514600" cy="1895476"/>
          </a:xfrm>
          <a:prstGeom prst="rect">
            <a:avLst/>
          </a:prstGeom>
        </xdr:spPr>
      </xdr:pic>
      <xdr:sp macro="" textlink="">
        <xdr:nvSpPr>
          <xdr:cNvPr id="22" name="CuadroTexto 21">
            <a:extLst>
              <a:ext uri="{FF2B5EF4-FFF2-40B4-BE49-F238E27FC236}">
                <a16:creationId xmlns:a16="http://schemas.microsoft.com/office/drawing/2014/main" id="{246C0B23-B5F7-492A-82CD-0C0913ADB3F8}"/>
              </a:ext>
            </a:extLst>
          </xdr:cNvPr>
          <xdr:cNvSpPr txBox="1"/>
        </xdr:nvSpPr>
        <xdr:spPr>
          <a:xfrm>
            <a:off x="6467475" y="3371850"/>
            <a:ext cx="1409700" cy="228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 de marzo de 2021</a:t>
            </a:r>
          </a:p>
        </xdr:txBody>
      </xdr:sp>
    </xdr:grpSp>
    <xdr:clientData/>
  </xdr:twoCellAnchor>
  <xdr:twoCellAnchor>
    <xdr:from>
      <xdr:col>0</xdr:col>
      <xdr:colOff>68613</xdr:colOff>
      <xdr:row>6</xdr:row>
      <xdr:rowOff>47626</xdr:rowOff>
    </xdr:from>
    <xdr:to>
      <xdr:col>4</xdr:col>
      <xdr:colOff>449613</xdr:colOff>
      <xdr:row>15</xdr:row>
      <xdr:rowOff>178174</xdr:rowOff>
    </xdr:to>
    <xdr:grpSp>
      <xdr:nvGrpSpPr>
        <xdr:cNvPr id="23" name="Grupo 22">
          <a:extLst>
            <a:ext uri="{FF2B5EF4-FFF2-40B4-BE49-F238E27FC236}">
              <a16:creationId xmlns:a16="http://schemas.microsoft.com/office/drawing/2014/main" id="{47FBA480-D512-47B3-8213-39E4B01B6307}"/>
            </a:ext>
          </a:extLst>
        </xdr:cNvPr>
        <xdr:cNvGrpSpPr/>
      </xdr:nvGrpSpPr>
      <xdr:grpSpPr>
        <a:xfrm>
          <a:off x="68613" y="1676401"/>
          <a:ext cx="2543175" cy="1845048"/>
          <a:chOff x="68613" y="1676401"/>
          <a:chExt cx="2543175" cy="1845048"/>
        </a:xfrm>
      </xdr:grpSpPr>
      <xdr:pic>
        <xdr:nvPicPr>
          <xdr:cNvPr id="24" name="Imagen 23">
            <a:extLst>
              <a:ext uri="{FF2B5EF4-FFF2-40B4-BE49-F238E27FC236}">
                <a16:creationId xmlns:a16="http://schemas.microsoft.com/office/drawing/2014/main" id="{E4A2CFF4-21C2-4DE0-BC01-6697F95DB7C8}"/>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19639"/>
          <a:stretch/>
        </xdr:blipFill>
        <xdr:spPr>
          <a:xfrm>
            <a:off x="68613" y="1676401"/>
            <a:ext cx="2476525" cy="1845048"/>
          </a:xfrm>
          <a:prstGeom prst="rect">
            <a:avLst/>
          </a:prstGeom>
        </xdr:spPr>
      </xdr:pic>
      <xdr:sp macro="" textlink="">
        <xdr:nvSpPr>
          <xdr:cNvPr id="25" name="CuadroTexto 24">
            <a:extLst>
              <a:ext uri="{FF2B5EF4-FFF2-40B4-BE49-F238E27FC236}">
                <a16:creationId xmlns:a16="http://schemas.microsoft.com/office/drawing/2014/main" id="{CE4CD797-BBAD-4C12-A08A-82C15A787A81}"/>
              </a:ext>
            </a:extLst>
          </xdr:cNvPr>
          <xdr:cNvSpPr txBox="1"/>
        </xdr:nvSpPr>
        <xdr:spPr>
          <a:xfrm>
            <a:off x="1202088" y="3276601"/>
            <a:ext cx="1409700" cy="228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 de marzo de 2021</a:t>
            </a:r>
          </a:p>
        </xdr:txBody>
      </xdr:sp>
    </xdr:grpSp>
    <xdr:clientData/>
  </xdr:twoCellAnchor>
  <xdr:twoCellAnchor>
    <xdr:from>
      <xdr:col>4</xdr:col>
      <xdr:colOff>461538</xdr:colOff>
      <xdr:row>6</xdr:row>
      <xdr:rowOff>47625</xdr:rowOff>
    </xdr:from>
    <xdr:to>
      <xdr:col>5</xdr:col>
      <xdr:colOff>2252238</xdr:colOff>
      <xdr:row>16</xdr:row>
      <xdr:rowOff>1</xdr:rowOff>
    </xdr:to>
    <xdr:grpSp>
      <xdr:nvGrpSpPr>
        <xdr:cNvPr id="26" name="Grupo 25">
          <a:extLst>
            <a:ext uri="{FF2B5EF4-FFF2-40B4-BE49-F238E27FC236}">
              <a16:creationId xmlns:a16="http://schemas.microsoft.com/office/drawing/2014/main" id="{0DF04053-098B-4A63-BBE0-1F696F8B2747}"/>
            </a:ext>
          </a:extLst>
        </xdr:cNvPr>
        <xdr:cNvGrpSpPr/>
      </xdr:nvGrpSpPr>
      <xdr:grpSpPr>
        <a:xfrm>
          <a:off x="2623713" y="1676400"/>
          <a:ext cx="2543175" cy="1857376"/>
          <a:chOff x="2623713" y="1676400"/>
          <a:chExt cx="2581275" cy="1857376"/>
        </a:xfrm>
      </xdr:grpSpPr>
      <xdr:pic>
        <xdr:nvPicPr>
          <xdr:cNvPr id="27" name="Imagen 26">
            <a:extLst>
              <a:ext uri="{FF2B5EF4-FFF2-40B4-BE49-F238E27FC236}">
                <a16:creationId xmlns:a16="http://schemas.microsoft.com/office/drawing/2014/main" id="{9619F026-7C14-467E-BA30-0D9DAEEBA6E0}"/>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26171"/>
          <a:stretch/>
        </xdr:blipFill>
        <xdr:spPr>
          <a:xfrm>
            <a:off x="2623713" y="1676400"/>
            <a:ext cx="2477061" cy="1857375"/>
          </a:xfrm>
          <a:prstGeom prst="rect">
            <a:avLst/>
          </a:prstGeom>
        </xdr:spPr>
      </xdr:pic>
      <xdr:sp macro="" textlink="">
        <xdr:nvSpPr>
          <xdr:cNvPr id="28" name="CuadroTexto 27">
            <a:extLst>
              <a:ext uri="{FF2B5EF4-FFF2-40B4-BE49-F238E27FC236}">
                <a16:creationId xmlns:a16="http://schemas.microsoft.com/office/drawing/2014/main" id="{3E79FA54-EBEB-4597-A1F0-E7363DD72C8C}"/>
              </a:ext>
            </a:extLst>
          </xdr:cNvPr>
          <xdr:cNvSpPr txBox="1"/>
        </xdr:nvSpPr>
        <xdr:spPr>
          <a:xfrm>
            <a:off x="3795288" y="3305175"/>
            <a:ext cx="1409700" cy="228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 de marzo de 2021</a:t>
            </a:r>
          </a:p>
        </xdr:txBody>
      </xdr:sp>
    </xdr:grpSp>
    <xdr:clientData/>
  </xdr:twoCellAnchor>
  <xdr:twoCellAnchor>
    <xdr:from>
      <xdr:col>0</xdr:col>
      <xdr:colOff>130938</xdr:colOff>
      <xdr:row>19</xdr:row>
      <xdr:rowOff>133350</xdr:rowOff>
    </xdr:from>
    <xdr:to>
      <xdr:col>4</xdr:col>
      <xdr:colOff>521463</xdr:colOff>
      <xdr:row>31</xdr:row>
      <xdr:rowOff>19050</xdr:rowOff>
    </xdr:to>
    <xdr:grpSp>
      <xdr:nvGrpSpPr>
        <xdr:cNvPr id="29" name="Grupo 28">
          <a:extLst>
            <a:ext uri="{FF2B5EF4-FFF2-40B4-BE49-F238E27FC236}">
              <a16:creationId xmlns:a16="http://schemas.microsoft.com/office/drawing/2014/main" id="{9ECB9046-9F6E-4B93-A495-1451FDEAF65B}"/>
            </a:ext>
          </a:extLst>
        </xdr:cNvPr>
        <xdr:cNvGrpSpPr/>
      </xdr:nvGrpSpPr>
      <xdr:grpSpPr>
        <a:xfrm>
          <a:off x="130938" y="5057775"/>
          <a:ext cx="2552700" cy="2171700"/>
          <a:chOff x="130938" y="5057775"/>
          <a:chExt cx="2552700" cy="2171700"/>
        </a:xfrm>
      </xdr:grpSpPr>
      <xdr:pic>
        <xdr:nvPicPr>
          <xdr:cNvPr id="30" name="Imagen 29">
            <a:extLst>
              <a:ext uri="{FF2B5EF4-FFF2-40B4-BE49-F238E27FC236}">
                <a16:creationId xmlns:a16="http://schemas.microsoft.com/office/drawing/2014/main" id="{030CC7AC-232F-4DBC-808B-922A58185686}"/>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r="30288"/>
          <a:stretch/>
        </xdr:blipFill>
        <xdr:spPr>
          <a:xfrm>
            <a:off x="130938" y="5057775"/>
            <a:ext cx="2490083" cy="2171700"/>
          </a:xfrm>
          <a:prstGeom prst="rect">
            <a:avLst/>
          </a:prstGeom>
        </xdr:spPr>
      </xdr:pic>
      <xdr:sp macro="" textlink="">
        <xdr:nvSpPr>
          <xdr:cNvPr id="31" name="CuadroTexto 30">
            <a:extLst>
              <a:ext uri="{FF2B5EF4-FFF2-40B4-BE49-F238E27FC236}">
                <a16:creationId xmlns:a16="http://schemas.microsoft.com/office/drawing/2014/main" id="{05E60D76-283F-4AB0-A593-BA7E5A396160}"/>
              </a:ext>
            </a:extLst>
          </xdr:cNvPr>
          <xdr:cNvSpPr txBox="1"/>
        </xdr:nvSpPr>
        <xdr:spPr>
          <a:xfrm>
            <a:off x="1273938" y="6953250"/>
            <a:ext cx="1409700" cy="228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 de marzo de 2021</a:t>
            </a:r>
          </a:p>
        </xdr:txBody>
      </xdr:sp>
    </xdr:grpSp>
    <xdr:clientData/>
  </xdr:twoCellAnchor>
  <xdr:twoCellAnchor>
    <xdr:from>
      <xdr:col>4</xdr:col>
      <xdr:colOff>638176</xdr:colOff>
      <xdr:row>19</xdr:row>
      <xdr:rowOff>130667</xdr:rowOff>
    </xdr:from>
    <xdr:to>
      <xdr:col>6</xdr:col>
      <xdr:colOff>28576</xdr:colOff>
      <xdr:row>31</xdr:row>
      <xdr:rowOff>9525</xdr:rowOff>
    </xdr:to>
    <xdr:grpSp>
      <xdr:nvGrpSpPr>
        <xdr:cNvPr id="32" name="Grupo 31">
          <a:extLst>
            <a:ext uri="{FF2B5EF4-FFF2-40B4-BE49-F238E27FC236}">
              <a16:creationId xmlns:a16="http://schemas.microsoft.com/office/drawing/2014/main" id="{C57D00FA-026E-4435-81AE-528A80F822FB}"/>
            </a:ext>
          </a:extLst>
        </xdr:cNvPr>
        <xdr:cNvGrpSpPr/>
      </xdr:nvGrpSpPr>
      <xdr:grpSpPr>
        <a:xfrm>
          <a:off x="2800351" y="5055092"/>
          <a:ext cx="2390775" cy="2164858"/>
          <a:chOff x="2800351" y="5055092"/>
          <a:chExt cx="2438400" cy="2164858"/>
        </a:xfrm>
      </xdr:grpSpPr>
      <xdr:pic>
        <xdr:nvPicPr>
          <xdr:cNvPr id="33" name="Imagen 32">
            <a:extLst>
              <a:ext uri="{FF2B5EF4-FFF2-40B4-BE49-F238E27FC236}">
                <a16:creationId xmlns:a16="http://schemas.microsoft.com/office/drawing/2014/main" id="{FF72BE54-B622-4BE4-9197-24A939F5C6E8}"/>
              </a:ext>
            </a:extLst>
          </xdr:cNvPr>
          <xdr:cNvPicPr>
            <a:picLocks noChangeAspect="1"/>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t="33357" b="11958"/>
          <a:stretch/>
        </xdr:blipFill>
        <xdr:spPr>
          <a:xfrm>
            <a:off x="2800351" y="5055092"/>
            <a:ext cx="2352554" cy="2164858"/>
          </a:xfrm>
          <a:prstGeom prst="rect">
            <a:avLst/>
          </a:prstGeom>
        </xdr:spPr>
      </xdr:pic>
      <xdr:sp macro="" textlink="">
        <xdr:nvSpPr>
          <xdr:cNvPr id="34" name="CuadroTexto 33">
            <a:extLst>
              <a:ext uri="{FF2B5EF4-FFF2-40B4-BE49-F238E27FC236}">
                <a16:creationId xmlns:a16="http://schemas.microsoft.com/office/drawing/2014/main" id="{DC9EC559-F989-4192-B473-1918015C59E9}"/>
              </a:ext>
            </a:extLst>
          </xdr:cNvPr>
          <xdr:cNvSpPr txBox="1"/>
        </xdr:nvSpPr>
        <xdr:spPr>
          <a:xfrm>
            <a:off x="3829051" y="6979142"/>
            <a:ext cx="1409700" cy="228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17 de marzo de 2021</a:t>
            </a:r>
          </a:p>
        </xdr:txBody>
      </xdr:sp>
    </xdr:grpSp>
    <xdr:clientData/>
  </xdr:twoCellAnchor>
  <xdr:twoCellAnchor>
    <xdr:from>
      <xdr:col>6</xdr:col>
      <xdr:colOff>127440</xdr:colOff>
      <xdr:row>47</xdr:row>
      <xdr:rowOff>92599</xdr:rowOff>
    </xdr:from>
    <xdr:to>
      <xdr:col>9</xdr:col>
      <xdr:colOff>2152650</xdr:colOff>
      <xdr:row>59</xdr:row>
      <xdr:rowOff>1511495</xdr:rowOff>
    </xdr:to>
    <xdr:grpSp>
      <xdr:nvGrpSpPr>
        <xdr:cNvPr id="35" name="Grupo 34">
          <a:extLst>
            <a:ext uri="{FF2B5EF4-FFF2-40B4-BE49-F238E27FC236}">
              <a16:creationId xmlns:a16="http://schemas.microsoft.com/office/drawing/2014/main" id="{22CB36FA-CD48-4FC8-9F5F-C4A53103DF45}"/>
            </a:ext>
          </a:extLst>
        </xdr:cNvPr>
        <xdr:cNvGrpSpPr/>
      </xdr:nvGrpSpPr>
      <xdr:grpSpPr>
        <a:xfrm>
          <a:off x="5289990" y="12094099"/>
          <a:ext cx="4958910" cy="3704896"/>
          <a:chOff x="5337615" y="12265549"/>
          <a:chExt cx="4958910" cy="3704896"/>
        </a:xfrm>
      </xdr:grpSpPr>
      <xdr:pic>
        <xdr:nvPicPr>
          <xdr:cNvPr id="36" name="Imagen 35">
            <a:extLst>
              <a:ext uri="{FF2B5EF4-FFF2-40B4-BE49-F238E27FC236}">
                <a16:creationId xmlns:a16="http://schemas.microsoft.com/office/drawing/2014/main" id="{8A157F50-06ED-40B2-B127-E88770C76A5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337615" y="12265549"/>
            <a:ext cx="4939860" cy="3704896"/>
          </a:xfrm>
          <a:prstGeom prst="rect">
            <a:avLst/>
          </a:prstGeom>
        </xdr:spPr>
      </xdr:pic>
      <xdr:sp macro="" textlink="">
        <xdr:nvSpPr>
          <xdr:cNvPr id="37" name="CuadroTexto 36">
            <a:extLst>
              <a:ext uri="{FF2B5EF4-FFF2-40B4-BE49-F238E27FC236}">
                <a16:creationId xmlns:a16="http://schemas.microsoft.com/office/drawing/2014/main" id="{87D63B0E-7DED-40E6-9A63-C78FD94BEAA4}"/>
              </a:ext>
            </a:extLst>
          </xdr:cNvPr>
          <xdr:cNvSpPr txBox="1"/>
        </xdr:nvSpPr>
        <xdr:spPr>
          <a:xfrm>
            <a:off x="8915401" y="1570672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129839</xdr:colOff>
      <xdr:row>61</xdr:row>
      <xdr:rowOff>45055</xdr:rowOff>
    </xdr:from>
    <xdr:to>
      <xdr:col>5</xdr:col>
      <xdr:colOff>1815763</xdr:colOff>
      <xdr:row>73</xdr:row>
      <xdr:rowOff>155972</xdr:rowOff>
    </xdr:to>
    <xdr:grpSp>
      <xdr:nvGrpSpPr>
        <xdr:cNvPr id="38" name="Grupo 37">
          <a:extLst>
            <a:ext uri="{FF2B5EF4-FFF2-40B4-BE49-F238E27FC236}">
              <a16:creationId xmlns:a16="http://schemas.microsoft.com/office/drawing/2014/main" id="{8A0E3583-BFAC-4FEC-910A-FAB2FA1F1C64}"/>
            </a:ext>
          </a:extLst>
        </xdr:cNvPr>
        <xdr:cNvGrpSpPr/>
      </xdr:nvGrpSpPr>
      <xdr:grpSpPr>
        <a:xfrm>
          <a:off x="444164" y="18799780"/>
          <a:ext cx="4324349" cy="2396917"/>
          <a:chOff x="444164" y="16980505"/>
          <a:chExt cx="4324349" cy="2396917"/>
        </a:xfrm>
      </xdr:grpSpPr>
      <xdr:pic>
        <xdr:nvPicPr>
          <xdr:cNvPr id="39" name="Imagen 38">
            <a:extLst>
              <a:ext uri="{FF2B5EF4-FFF2-40B4-BE49-F238E27FC236}">
                <a16:creationId xmlns:a16="http://schemas.microsoft.com/office/drawing/2014/main" id="{674E7327-803A-4A60-BC30-9FD594210DD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4164" y="16980505"/>
            <a:ext cx="4261185" cy="2396917"/>
          </a:xfrm>
          <a:prstGeom prst="rect">
            <a:avLst/>
          </a:prstGeom>
        </xdr:spPr>
      </xdr:pic>
      <xdr:sp macro="" textlink="">
        <xdr:nvSpPr>
          <xdr:cNvPr id="40" name="CuadroTexto 39">
            <a:extLst>
              <a:ext uri="{FF2B5EF4-FFF2-40B4-BE49-F238E27FC236}">
                <a16:creationId xmlns:a16="http://schemas.microsoft.com/office/drawing/2014/main" id="{5168EA36-1444-4AB6-8A41-BC293F013355}"/>
              </a:ext>
            </a:extLst>
          </xdr:cNvPr>
          <xdr:cNvSpPr txBox="1"/>
        </xdr:nvSpPr>
        <xdr:spPr>
          <a:xfrm>
            <a:off x="3387389" y="1913315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grpSp>
    <xdr:clientData/>
  </xdr:twoCellAnchor>
  <xdr:twoCellAnchor editAs="oneCell">
    <xdr:from>
      <xdr:col>6</xdr:col>
      <xdr:colOff>434640</xdr:colOff>
      <xdr:row>61</xdr:row>
      <xdr:rowOff>45055</xdr:rowOff>
    </xdr:from>
    <xdr:to>
      <xdr:col>9</xdr:col>
      <xdr:colOff>1790700</xdr:colOff>
      <xdr:row>73</xdr:row>
      <xdr:rowOff>172046</xdr:rowOff>
    </xdr:to>
    <xdr:pic>
      <xdr:nvPicPr>
        <xdr:cNvPr id="41" name="Imagen 40">
          <a:extLst>
            <a:ext uri="{FF2B5EF4-FFF2-40B4-BE49-F238E27FC236}">
              <a16:creationId xmlns:a16="http://schemas.microsoft.com/office/drawing/2014/main" id="{327C7ABC-E1E6-45B2-A4EC-B9DD1F9D1A3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45780" y="18378775"/>
          <a:ext cx="4373580" cy="2321551"/>
        </a:xfrm>
        <a:prstGeom prst="rect">
          <a:avLst/>
        </a:prstGeom>
      </xdr:spPr>
    </xdr:pic>
    <xdr:clientData/>
  </xdr:twoCellAnchor>
  <xdr:twoCellAnchor>
    <xdr:from>
      <xdr:col>9</xdr:col>
      <xdr:colOff>482265</xdr:colOff>
      <xdr:row>72</xdr:row>
      <xdr:rowOff>102205</xdr:rowOff>
    </xdr:from>
    <xdr:to>
      <xdr:col>9</xdr:col>
      <xdr:colOff>1863389</xdr:colOff>
      <xdr:row>73</xdr:row>
      <xdr:rowOff>121255</xdr:rowOff>
    </xdr:to>
    <xdr:sp macro="" textlink="">
      <xdr:nvSpPr>
        <xdr:cNvPr id="42" name="CuadroTexto 41">
          <a:extLst>
            <a:ext uri="{FF2B5EF4-FFF2-40B4-BE49-F238E27FC236}">
              <a16:creationId xmlns:a16="http://schemas.microsoft.com/office/drawing/2014/main" id="{371F25AF-C092-47AB-9CD2-1BB7597F8868}"/>
            </a:ext>
          </a:extLst>
        </xdr:cNvPr>
        <xdr:cNvSpPr txBox="1"/>
      </xdr:nvSpPr>
      <xdr:spPr>
        <a:xfrm>
          <a:off x="8810925" y="20447605"/>
          <a:ext cx="1381124" cy="2019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clientData/>
  </xdr:twoCellAnchor>
  <xdr:twoCellAnchor>
    <xdr:from>
      <xdr:col>1</xdr:col>
      <xdr:colOff>101264</xdr:colOff>
      <xdr:row>75</xdr:row>
      <xdr:rowOff>35529</xdr:rowOff>
    </xdr:from>
    <xdr:to>
      <xdr:col>5</xdr:col>
      <xdr:colOff>1825288</xdr:colOff>
      <xdr:row>87</xdr:row>
      <xdr:rowOff>167878</xdr:rowOff>
    </xdr:to>
    <xdr:grpSp>
      <xdr:nvGrpSpPr>
        <xdr:cNvPr id="43" name="Grupo 42">
          <a:extLst>
            <a:ext uri="{FF2B5EF4-FFF2-40B4-BE49-F238E27FC236}">
              <a16:creationId xmlns:a16="http://schemas.microsoft.com/office/drawing/2014/main" id="{451BDD60-AD17-4CC9-82CD-686722C4AF80}"/>
            </a:ext>
          </a:extLst>
        </xdr:cNvPr>
        <xdr:cNvGrpSpPr/>
      </xdr:nvGrpSpPr>
      <xdr:grpSpPr>
        <a:xfrm>
          <a:off x="415589" y="24181404"/>
          <a:ext cx="4362449" cy="2418349"/>
          <a:chOff x="415589" y="20371404"/>
          <a:chExt cx="4362449" cy="2418349"/>
        </a:xfrm>
      </xdr:grpSpPr>
      <xdr:pic>
        <xdr:nvPicPr>
          <xdr:cNvPr id="44" name="Imagen 43">
            <a:extLst>
              <a:ext uri="{FF2B5EF4-FFF2-40B4-BE49-F238E27FC236}">
                <a16:creationId xmlns:a16="http://schemas.microsoft.com/office/drawing/2014/main" id="{B66D246E-CB99-4436-9E61-DF6C985B4F16}"/>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15589" y="20371404"/>
            <a:ext cx="4299286" cy="2418349"/>
          </a:xfrm>
          <a:prstGeom prst="rect">
            <a:avLst/>
          </a:prstGeom>
        </xdr:spPr>
      </xdr:pic>
      <xdr:sp macro="" textlink="">
        <xdr:nvSpPr>
          <xdr:cNvPr id="45" name="CuadroTexto 44">
            <a:extLst>
              <a:ext uri="{FF2B5EF4-FFF2-40B4-BE49-F238E27FC236}">
                <a16:creationId xmlns:a16="http://schemas.microsoft.com/office/drawing/2014/main" id="{2D4D9078-EED3-43E7-9B98-7C4D149AB572}"/>
              </a:ext>
            </a:extLst>
          </xdr:cNvPr>
          <xdr:cNvSpPr txBox="1"/>
        </xdr:nvSpPr>
        <xdr:spPr>
          <a:xfrm>
            <a:off x="3396914" y="22543104"/>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463214</xdr:colOff>
      <xdr:row>75</xdr:row>
      <xdr:rowOff>35530</xdr:rowOff>
    </xdr:from>
    <xdr:to>
      <xdr:col>9</xdr:col>
      <xdr:colOff>1901488</xdr:colOff>
      <xdr:row>87</xdr:row>
      <xdr:rowOff>178594</xdr:rowOff>
    </xdr:to>
    <xdr:grpSp>
      <xdr:nvGrpSpPr>
        <xdr:cNvPr id="46" name="Grupo 45">
          <a:extLst>
            <a:ext uri="{FF2B5EF4-FFF2-40B4-BE49-F238E27FC236}">
              <a16:creationId xmlns:a16="http://schemas.microsoft.com/office/drawing/2014/main" id="{185BABCD-7F85-4F8F-9421-D337B4C29E9B}"/>
            </a:ext>
          </a:extLst>
        </xdr:cNvPr>
        <xdr:cNvGrpSpPr/>
      </xdr:nvGrpSpPr>
      <xdr:grpSpPr>
        <a:xfrm>
          <a:off x="5625764" y="24181405"/>
          <a:ext cx="4371974" cy="2429064"/>
          <a:chOff x="5673389" y="20371405"/>
          <a:chExt cx="4371974" cy="2429064"/>
        </a:xfrm>
      </xdr:grpSpPr>
      <xdr:pic>
        <xdr:nvPicPr>
          <xdr:cNvPr id="47" name="Imagen 46">
            <a:extLst>
              <a:ext uri="{FF2B5EF4-FFF2-40B4-BE49-F238E27FC236}">
                <a16:creationId xmlns:a16="http://schemas.microsoft.com/office/drawing/2014/main" id="{0B246422-B7EB-43B9-AF9C-EBCA0B4978B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673389" y="20371405"/>
            <a:ext cx="4318335" cy="2429064"/>
          </a:xfrm>
          <a:prstGeom prst="rect">
            <a:avLst/>
          </a:prstGeom>
        </xdr:spPr>
      </xdr:pic>
      <xdr:sp macro="" textlink="">
        <xdr:nvSpPr>
          <xdr:cNvPr id="48" name="CuadroTexto 47">
            <a:extLst>
              <a:ext uri="{FF2B5EF4-FFF2-40B4-BE49-F238E27FC236}">
                <a16:creationId xmlns:a16="http://schemas.microsoft.com/office/drawing/2014/main" id="{0198142B-801F-4DEC-BC51-991F0DF6F012}"/>
              </a:ext>
            </a:extLst>
          </xdr:cNvPr>
          <xdr:cNvSpPr txBox="1"/>
        </xdr:nvSpPr>
        <xdr:spPr>
          <a:xfrm>
            <a:off x="8664239" y="2258120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483363</xdr:colOff>
      <xdr:row>90</xdr:row>
      <xdr:rowOff>78553</xdr:rowOff>
    </xdr:from>
    <xdr:to>
      <xdr:col>5</xdr:col>
      <xdr:colOff>2255012</xdr:colOff>
      <xdr:row>100</xdr:row>
      <xdr:rowOff>30948</xdr:rowOff>
    </xdr:to>
    <xdr:grpSp>
      <xdr:nvGrpSpPr>
        <xdr:cNvPr id="49" name="Grupo 48">
          <a:extLst>
            <a:ext uri="{FF2B5EF4-FFF2-40B4-BE49-F238E27FC236}">
              <a16:creationId xmlns:a16="http://schemas.microsoft.com/office/drawing/2014/main" id="{834AD419-2E84-42CC-8B06-FC23A47FD27C}"/>
            </a:ext>
          </a:extLst>
        </xdr:cNvPr>
        <xdr:cNvGrpSpPr/>
      </xdr:nvGrpSpPr>
      <xdr:grpSpPr>
        <a:xfrm>
          <a:off x="2645538" y="29691778"/>
          <a:ext cx="2514599" cy="1857395"/>
          <a:chOff x="2645538" y="24195853"/>
          <a:chExt cx="2562224" cy="1857395"/>
        </a:xfrm>
      </xdr:grpSpPr>
      <xdr:pic>
        <xdr:nvPicPr>
          <xdr:cNvPr id="50" name="Imagen 49">
            <a:extLst>
              <a:ext uri="{FF2B5EF4-FFF2-40B4-BE49-F238E27FC236}">
                <a16:creationId xmlns:a16="http://schemas.microsoft.com/office/drawing/2014/main" id="{4CAC9EBF-49B9-4E74-8B61-48CECCDCCFB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645538" y="24195853"/>
            <a:ext cx="2476525" cy="1857395"/>
          </a:xfrm>
          <a:prstGeom prst="rect">
            <a:avLst/>
          </a:prstGeom>
        </xdr:spPr>
      </xdr:pic>
      <xdr:sp macro="" textlink="">
        <xdr:nvSpPr>
          <xdr:cNvPr id="51" name="CuadroTexto 50">
            <a:extLst>
              <a:ext uri="{FF2B5EF4-FFF2-40B4-BE49-F238E27FC236}">
                <a16:creationId xmlns:a16="http://schemas.microsoft.com/office/drawing/2014/main" id="{3BAD66F7-1344-441F-9E28-CE9B4A583EFE}"/>
              </a:ext>
            </a:extLst>
          </xdr:cNvPr>
          <xdr:cNvSpPr txBox="1"/>
        </xdr:nvSpPr>
        <xdr:spPr>
          <a:xfrm>
            <a:off x="3826638" y="25824628"/>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85713</xdr:colOff>
      <xdr:row>90</xdr:row>
      <xdr:rowOff>80953</xdr:rowOff>
    </xdr:from>
    <xdr:to>
      <xdr:col>4</xdr:col>
      <xdr:colOff>457187</xdr:colOff>
      <xdr:row>100</xdr:row>
      <xdr:rowOff>33348</xdr:rowOff>
    </xdr:to>
    <xdr:grpSp>
      <xdr:nvGrpSpPr>
        <xdr:cNvPr id="52" name="Grupo 51">
          <a:extLst>
            <a:ext uri="{FF2B5EF4-FFF2-40B4-BE49-F238E27FC236}">
              <a16:creationId xmlns:a16="http://schemas.microsoft.com/office/drawing/2014/main" id="{7CED5FE4-E48D-4017-BDEB-170FAC7668FA}"/>
            </a:ext>
          </a:extLst>
        </xdr:cNvPr>
        <xdr:cNvGrpSpPr/>
      </xdr:nvGrpSpPr>
      <xdr:grpSpPr>
        <a:xfrm>
          <a:off x="85713" y="29694178"/>
          <a:ext cx="2533649" cy="1857395"/>
          <a:chOff x="85713" y="24198253"/>
          <a:chExt cx="2533649" cy="1857395"/>
        </a:xfrm>
      </xdr:grpSpPr>
      <xdr:pic>
        <xdr:nvPicPr>
          <xdr:cNvPr id="53" name="Imagen 52">
            <a:extLst>
              <a:ext uri="{FF2B5EF4-FFF2-40B4-BE49-F238E27FC236}">
                <a16:creationId xmlns:a16="http://schemas.microsoft.com/office/drawing/2014/main" id="{B3E48E74-AF7C-4BB4-97A5-CC0741D6E76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85713" y="24198253"/>
            <a:ext cx="2476525" cy="1857395"/>
          </a:xfrm>
          <a:prstGeom prst="rect">
            <a:avLst/>
          </a:prstGeom>
        </xdr:spPr>
      </xdr:pic>
      <xdr:sp macro="" textlink="">
        <xdr:nvSpPr>
          <xdr:cNvPr id="54" name="CuadroTexto 53">
            <a:extLst>
              <a:ext uri="{FF2B5EF4-FFF2-40B4-BE49-F238E27FC236}">
                <a16:creationId xmlns:a16="http://schemas.microsoft.com/office/drawing/2014/main" id="{4A635CC7-650B-4DF5-88FA-1BDCC33307D0}"/>
              </a:ext>
            </a:extLst>
          </xdr:cNvPr>
          <xdr:cNvSpPr txBox="1"/>
        </xdr:nvSpPr>
        <xdr:spPr>
          <a:xfrm>
            <a:off x="1238238" y="25827028"/>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44751</xdr:colOff>
      <xdr:row>90</xdr:row>
      <xdr:rowOff>63239</xdr:rowOff>
    </xdr:from>
    <xdr:to>
      <xdr:col>8</xdr:col>
      <xdr:colOff>521000</xdr:colOff>
      <xdr:row>100</xdr:row>
      <xdr:rowOff>36227</xdr:rowOff>
    </xdr:to>
    <xdr:grpSp>
      <xdr:nvGrpSpPr>
        <xdr:cNvPr id="55" name="Grupo 54">
          <a:extLst>
            <a:ext uri="{FF2B5EF4-FFF2-40B4-BE49-F238E27FC236}">
              <a16:creationId xmlns:a16="http://schemas.microsoft.com/office/drawing/2014/main" id="{9FDE1FD7-0F56-461C-B64C-332A3EDA0FEB}"/>
            </a:ext>
          </a:extLst>
        </xdr:cNvPr>
        <xdr:cNvGrpSpPr/>
      </xdr:nvGrpSpPr>
      <xdr:grpSpPr>
        <a:xfrm>
          <a:off x="5207301" y="29676464"/>
          <a:ext cx="2543174" cy="1877988"/>
          <a:chOff x="5254926" y="24180539"/>
          <a:chExt cx="2543174" cy="1877988"/>
        </a:xfrm>
      </xdr:grpSpPr>
      <xdr:pic>
        <xdr:nvPicPr>
          <xdr:cNvPr id="56" name="Imagen 55">
            <a:extLst>
              <a:ext uri="{FF2B5EF4-FFF2-40B4-BE49-F238E27FC236}">
                <a16:creationId xmlns:a16="http://schemas.microsoft.com/office/drawing/2014/main" id="{E93426A3-462A-40DE-AE34-BE01747BC735}"/>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r="22029"/>
          <a:stretch/>
        </xdr:blipFill>
        <xdr:spPr>
          <a:xfrm>
            <a:off x="5254926" y="24180539"/>
            <a:ext cx="2498423" cy="1877988"/>
          </a:xfrm>
          <a:prstGeom prst="rect">
            <a:avLst/>
          </a:prstGeom>
        </xdr:spPr>
      </xdr:pic>
      <xdr:sp macro="" textlink="">
        <xdr:nvSpPr>
          <xdr:cNvPr id="57" name="CuadroTexto 56">
            <a:extLst>
              <a:ext uri="{FF2B5EF4-FFF2-40B4-BE49-F238E27FC236}">
                <a16:creationId xmlns:a16="http://schemas.microsoft.com/office/drawing/2014/main" id="{34A67FDD-9EBD-4C9A-9B4A-3C2976EE0214}"/>
              </a:ext>
            </a:extLst>
          </xdr:cNvPr>
          <xdr:cNvSpPr txBox="1"/>
        </xdr:nvSpPr>
        <xdr:spPr>
          <a:xfrm>
            <a:off x="6416976" y="25828364"/>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8</xdr:col>
      <xdr:colOff>571500</xdr:colOff>
      <xdr:row>90</xdr:row>
      <xdr:rowOff>66675</xdr:rowOff>
    </xdr:from>
    <xdr:to>
      <xdr:col>9</xdr:col>
      <xdr:colOff>2295524</xdr:colOff>
      <xdr:row>100</xdr:row>
      <xdr:rowOff>38101</xdr:rowOff>
    </xdr:to>
    <xdr:grpSp>
      <xdr:nvGrpSpPr>
        <xdr:cNvPr id="58" name="Grupo 57">
          <a:extLst>
            <a:ext uri="{FF2B5EF4-FFF2-40B4-BE49-F238E27FC236}">
              <a16:creationId xmlns:a16="http://schemas.microsoft.com/office/drawing/2014/main" id="{CDBF197A-FAE9-4F6C-B6F9-4D124889C9E1}"/>
            </a:ext>
          </a:extLst>
        </xdr:cNvPr>
        <xdr:cNvGrpSpPr/>
      </xdr:nvGrpSpPr>
      <xdr:grpSpPr>
        <a:xfrm>
          <a:off x="7800975" y="29679900"/>
          <a:ext cx="2590799" cy="1876426"/>
          <a:chOff x="7848600" y="24183975"/>
          <a:chExt cx="2590799" cy="1876426"/>
        </a:xfrm>
      </xdr:grpSpPr>
      <xdr:pic>
        <xdr:nvPicPr>
          <xdr:cNvPr id="59" name="Imagen 58">
            <a:extLst>
              <a:ext uri="{FF2B5EF4-FFF2-40B4-BE49-F238E27FC236}">
                <a16:creationId xmlns:a16="http://schemas.microsoft.com/office/drawing/2014/main" id="{498B07C5-2C23-453B-AEB4-31C08EA262DB}"/>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5169" b="37958"/>
          <a:stretch/>
        </xdr:blipFill>
        <xdr:spPr>
          <a:xfrm>
            <a:off x="7848600" y="24183975"/>
            <a:ext cx="2545599" cy="1876426"/>
          </a:xfrm>
          <a:prstGeom prst="rect">
            <a:avLst/>
          </a:prstGeom>
        </xdr:spPr>
      </xdr:pic>
      <xdr:sp macro="" textlink="">
        <xdr:nvSpPr>
          <xdr:cNvPr id="60" name="CuadroTexto 59">
            <a:extLst>
              <a:ext uri="{FF2B5EF4-FFF2-40B4-BE49-F238E27FC236}">
                <a16:creationId xmlns:a16="http://schemas.microsoft.com/office/drawing/2014/main" id="{478295F8-1BAF-4EC3-B6DE-838296E3BDB7}"/>
              </a:ext>
            </a:extLst>
          </xdr:cNvPr>
          <xdr:cNvSpPr txBox="1"/>
        </xdr:nvSpPr>
        <xdr:spPr>
          <a:xfrm>
            <a:off x="9058275" y="2583180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111108</xdr:colOff>
      <xdr:row>105</xdr:row>
      <xdr:rowOff>99408</xdr:rowOff>
    </xdr:from>
    <xdr:to>
      <xdr:col>4</xdr:col>
      <xdr:colOff>520682</xdr:colOff>
      <xdr:row>116</xdr:row>
      <xdr:rowOff>43467</xdr:rowOff>
    </xdr:to>
    <xdr:grpSp>
      <xdr:nvGrpSpPr>
        <xdr:cNvPr id="61" name="Grupo 60">
          <a:extLst>
            <a:ext uri="{FF2B5EF4-FFF2-40B4-BE49-F238E27FC236}">
              <a16:creationId xmlns:a16="http://schemas.microsoft.com/office/drawing/2014/main" id="{85946175-292C-413C-B575-26E08B12A262}"/>
            </a:ext>
          </a:extLst>
        </xdr:cNvPr>
        <xdr:cNvGrpSpPr/>
      </xdr:nvGrpSpPr>
      <xdr:grpSpPr>
        <a:xfrm>
          <a:off x="111108" y="34656108"/>
          <a:ext cx="2571749" cy="2039559"/>
          <a:chOff x="111108" y="27779058"/>
          <a:chExt cx="2571749" cy="2039559"/>
        </a:xfrm>
      </xdr:grpSpPr>
      <xdr:pic>
        <xdr:nvPicPr>
          <xdr:cNvPr id="62" name="Imagen 61">
            <a:extLst>
              <a:ext uri="{FF2B5EF4-FFF2-40B4-BE49-F238E27FC236}">
                <a16:creationId xmlns:a16="http://schemas.microsoft.com/office/drawing/2014/main" id="{C9782A5D-6488-444C-A5A7-B5CA67DB4BF4}"/>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r="35026"/>
          <a:stretch/>
        </xdr:blipFill>
        <xdr:spPr>
          <a:xfrm>
            <a:off x="111108" y="27779058"/>
            <a:ext cx="2517791" cy="2039559"/>
          </a:xfrm>
          <a:prstGeom prst="rect">
            <a:avLst/>
          </a:prstGeom>
        </xdr:spPr>
      </xdr:pic>
      <xdr:sp macro="" textlink="">
        <xdr:nvSpPr>
          <xdr:cNvPr id="63" name="CuadroTexto 62">
            <a:extLst>
              <a:ext uri="{FF2B5EF4-FFF2-40B4-BE49-F238E27FC236}">
                <a16:creationId xmlns:a16="http://schemas.microsoft.com/office/drawing/2014/main" id="{568246F7-C5E8-4AF1-BDA8-EE7A81D2B967}"/>
              </a:ext>
            </a:extLst>
          </xdr:cNvPr>
          <xdr:cNvSpPr txBox="1"/>
        </xdr:nvSpPr>
        <xdr:spPr>
          <a:xfrm>
            <a:off x="1301733" y="2957928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523876</xdr:colOff>
      <xdr:row>105</xdr:row>
      <xdr:rowOff>85725</xdr:rowOff>
    </xdr:from>
    <xdr:to>
      <xdr:col>6</xdr:col>
      <xdr:colOff>19050</xdr:colOff>
      <xdr:row>116</xdr:row>
      <xdr:rowOff>47625</xdr:rowOff>
    </xdr:to>
    <xdr:grpSp>
      <xdr:nvGrpSpPr>
        <xdr:cNvPr id="64" name="Grupo 63">
          <a:extLst>
            <a:ext uri="{FF2B5EF4-FFF2-40B4-BE49-F238E27FC236}">
              <a16:creationId xmlns:a16="http://schemas.microsoft.com/office/drawing/2014/main" id="{98D37643-51BA-4FDE-BE86-6DD09D4663CF}"/>
            </a:ext>
          </a:extLst>
        </xdr:cNvPr>
        <xdr:cNvGrpSpPr/>
      </xdr:nvGrpSpPr>
      <xdr:grpSpPr>
        <a:xfrm>
          <a:off x="2686051" y="34642425"/>
          <a:ext cx="2495549" cy="2057400"/>
          <a:chOff x="2686051" y="27765375"/>
          <a:chExt cx="2543174" cy="2057400"/>
        </a:xfrm>
      </xdr:grpSpPr>
      <xdr:pic>
        <xdr:nvPicPr>
          <xdr:cNvPr id="65" name="Imagen 64">
            <a:extLst>
              <a:ext uri="{FF2B5EF4-FFF2-40B4-BE49-F238E27FC236}">
                <a16:creationId xmlns:a16="http://schemas.microsoft.com/office/drawing/2014/main" id="{83E7AF87-3636-4E9F-97AD-322A77128B87}"/>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21429" b="25996"/>
          <a:stretch/>
        </xdr:blipFill>
        <xdr:spPr>
          <a:xfrm>
            <a:off x="2686051" y="27765375"/>
            <a:ext cx="2447924" cy="2057400"/>
          </a:xfrm>
          <a:prstGeom prst="rect">
            <a:avLst/>
          </a:prstGeom>
        </xdr:spPr>
      </xdr:pic>
      <xdr:sp macro="" textlink="">
        <xdr:nvSpPr>
          <xdr:cNvPr id="66" name="CuadroTexto 65">
            <a:extLst>
              <a:ext uri="{FF2B5EF4-FFF2-40B4-BE49-F238E27FC236}">
                <a16:creationId xmlns:a16="http://schemas.microsoft.com/office/drawing/2014/main" id="{29D2B357-C7BB-46E6-8155-7D78BF968B45}"/>
              </a:ext>
            </a:extLst>
          </xdr:cNvPr>
          <xdr:cNvSpPr txBox="1"/>
        </xdr:nvSpPr>
        <xdr:spPr>
          <a:xfrm>
            <a:off x="3848101" y="2960370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54277</xdr:colOff>
      <xdr:row>105</xdr:row>
      <xdr:rowOff>80418</xdr:rowOff>
    </xdr:from>
    <xdr:to>
      <xdr:col>8</xdr:col>
      <xdr:colOff>521001</xdr:colOff>
      <xdr:row>116</xdr:row>
      <xdr:rowOff>57150</xdr:rowOff>
    </xdr:to>
    <xdr:grpSp>
      <xdr:nvGrpSpPr>
        <xdr:cNvPr id="67" name="Grupo 66">
          <a:extLst>
            <a:ext uri="{FF2B5EF4-FFF2-40B4-BE49-F238E27FC236}">
              <a16:creationId xmlns:a16="http://schemas.microsoft.com/office/drawing/2014/main" id="{2E469EC0-CBA8-431E-8064-36CDF7FD464A}"/>
            </a:ext>
          </a:extLst>
        </xdr:cNvPr>
        <xdr:cNvGrpSpPr/>
      </xdr:nvGrpSpPr>
      <xdr:grpSpPr>
        <a:xfrm>
          <a:off x="5216827" y="34637118"/>
          <a:ext cx="2533649" cy="2072232"/>
          <a:chOff x="5264452" y="27760068"/>
          <a:chExt cx="2533649" cy="2072232"/>
        </a:xfrm>
      </xdr:grpSpPr>
      <xdr:pic>
        <xdr:nvPicPr>
          <xdr:cNvPr id="68" name="Imagen 67">
            <a:extLst>
              <a:ext uri="{FF2B5EF4-FFF2-40B4-BE49-F238E27FC236}">
                <a16:creationId xmlns:a16="http://schemas.microsoft.com/office/drawing/2014/main" id="{EC1C400A-5805-4DE2-8FD6-9FA192BA4416}"/>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r="30929"/>
          <a:stretch/>
        </xdr:blipFill>
        <xdr:spPr>
          <a:xfrm>
            <a:off x="5264452" y="27760068"/>
            <a:ext cx="2450798" cy="2072232"/>
          </a:xfrm>
          <a:prstGeom prst="rect">
            <a:avLst/>
          </a:prstGeom>
        </xdr:spPr>
      </xdr:pic>
      <xdr:sp macro="" textlink="">
        <xdr:nvSpPr>
          <xdr:cNvPr id="69" name="CuadroTexto 68">
            <a:extLst>
              <a:ext uri="{FF2B5EF4-FFF2-40B4-BE49-F238E27FC236}">
                <a16:creationId xmlns:a16="http://schemas.microsoft.com/office/drawing/2014/main" id="{3B92C923-78E5-4CB7-BED4-6925B332CCDB}"/>
              </a:ext>
            </a:extLst>
          </xdr:cNvPr>
          <xdr:cNvSpPr txBox="1"/>
        </xdr:nvSpPr>
        <xdr:spPr>
          <a:xfrm>
            <a:off x="6416977" y="29607918"/>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8</xdr:col>
      <xdr:colOff>447676</xdr:colOff>
      <xdr:row>105</xdr:row>
      <xdr:rowOff>104648</xdr:rowOff>
    </xdr:from>
    <xdr:to>
      <xdr:col>9</xdr:col>
      <xdr:colOff>2286000</xdr:colOff>
      <xdr:row>116</xdr:row>
      <xdr:rowOff>76200</xdr:rowOff>
    </xdr:to>
    <xdr:grpSp>
      <xdr:nvGrpSpPr>
        <xdr:cNvPr id="70" name="Grupo 69">
          <a:extLst>
            <a:ext uri="{FF2B5EF4-FFF2-40B4-BE49-F238E27FC236}">
              <a16:creationId xmlns:a16="http://schemas.microsoft.com/office/drawing/2014/main" id="{8D9F8B75-0C52-46F6-9F5C-126B19F5D14E}"/>
            </a:ext>
          </a:extLst>
        </xdr:cNvPr>
        <xdr:cNvGrpSpPr/>
      </xdr:nvGrpSpPr>
      <xdr:grpSpPr>
        <a:xfrm>
          <a:off x="7677151" y="34661348"/>
          <a:ext cx="2705099" cy="2067052"/>
          <a:chOff x="7724776" y="27784298"/>
          <a:chExt cx="2705099" cy="2067052"/>
        </a:xfrm>
      </xdr:grpSpPr>
      <xdr:pic>
        <xdr:nvPicPr>
          <xdr:cNvPr id="71" name="Imagen 70">
            <a:extLst>
              <a:ext uri="{FF2B5EF4-FFF2-40B4-BE49-F238E27FC236}">
                <a16:creationId xmlns:a16="http://schemas.microsoft.com/office/drawing/2014/main" id="{79CB5A2D-1092-4534-BD18-F806DBBBCDBC}"/>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2861" t="1130" r="28306" b="-1130"/>
          <a:stretch/>
        </xdr:blipFill>
        <xdr:spPr>
          <a:xfrm>
            <a:off x="7724776" y="27784298"/>
            <a:ext cx="2647950" cy="2067052"/>
          </a:xfrm>
          <a:prstGeom prst="rect">
            <a:avLst/>
          </a:prstGeom>
        </xdr:spPr>
      </xdr:pic>
      <xdr:sp macro="" textlink="">
        <xdr:nvSpPr>
          <xdr:cNvPr id="72" name="CuadroTexto 71">
            <a:extLst>
              <a:ext uri="{FF2B5EF4-FFF2-40B4-BE49-F238E27FC236}">
                <a16:creationId xmlns:a16="http://schemas.microsoft.com/office/drawing/2014/main" id="{FE3F4033-E79D-46DA-9BA9-E76F9D16729A}"/>
              </a:ext>
            </a:extLst>
          </xdr:cNvPr>
          <xdr:cNvSpPr txBox="1"/>
        </xdr:nvSpPr>
        <xdr:spPr>
          <a:xfrm>
            <a:off x="9048751" y="2960357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47625</xdr:colOff>
      <xdr:row>119</xdr:row>
      <xdr:rowOff>38055</xdr:rowOff>
    </xdr:from>
    <xdr:to>
      <xdr:col>5</xdr:col>
      <xdr:colOff>1247774</xdr:colOff>
      <xdr:row>131</xdr:row>
      <xdr:rowOff>166644</xdr:rowOff>
    </xdr:to>
    <xdr:grpSp>
      <xdr:nvGrpSpPr>
        <xdr:cNvPr id="73" name="Grupo 72">
          <a:extLst>
            <a:ext uri="{FF2B5EF4-FFF2-40B4-BE49-F238E27FC236}">
              <a16:creationId xmlns:a16="http://schemas.microsoft.com/office/drawing/2014/main" id="{FF6DE2C6-5CD1-4B2A-B820-B6395725D2A0}"/>
            </a:ext>
          </a:extLst>
        </xdr:cNvPr>
        <xdr:cNvGrpSpPr/>
      </xdr:nvGrpSpPr>
      <xdr:grpSpPr>
        <a:xfrm>
          <a:off x="914400" y="39252480"/>
          <a:ext cx="3286124" cy="2414589"/>
          <a:chOff x="914400" y="31194330"/>
          <a:chExt cx="3286124" cy="2414589"/>
        </a:xfrm>
      </xdr:grpSpPr>
      <xdr:pic>
        <xdr:nvPicPr>
          <xdr:cNvPr id="74" name="Imagen 73">
            <a:extLst>
              <a:ext uri="{FF2B5EF4-FFF2-40B4-BE49-F238E27FC236}">
                <a16:creationId xmlns:a16="http://schemas.microsoft.com/office/drawing/2014/main" id="{B55A3979-2AAC-4E93-A006-9D1D0EA40E5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914400" y="31194330"/>
            <a:ext cx="3219450" cy="2414589"/>
          </a:xfrm>
          <a:prstGeom prst="rect">
            <a:avLst/>
          </a:prstGeom>
        </xdr:spPr>
      </xdr:pic>
      <xdr:sp macro="" textlink="">
        <xdr:nvSpPr>
          <xdr:cNvPr id="75" name="CuadroTexto 74">
            <a:extLst>
              <a:ext uri="{FF2B5EF4-FFF2-40B4-BE49-F238E27FC236}">
                <a16:creationId xmlns:a16="http://schemas.microsoft.com/office/drawing/2014/main" id="{B2EE8162-CA83-4F44-8A2E-2B8E42512322}"/>
              </a:ext>
            </a:extLst>
          </xdr:cNvPr>
          <xdr:cNvSpPr txBox="1"/>
        </xdr:nvSpPr>
        <xdr:spPr>
          <a:xfrm>
            <a:off x="2819400" y="3338508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142860</xdr:colOff>
      <xdr:row>133</xdr:row>
      <xdr:rowOff>52387</xdr:rowOff>
    </xdr:from>
    <xdr:to>
      <xdr:col>5</xdr:col>
      <xdr:colOff>1295384</xdr:colOff>
      <xdr:row>145</xdr:row>
      <xdr:rowOff>145268</xdr:rowOff>
    </xdr:to>
    <xdr:grpSp>
      <xdr:nvGrpSpPr>
        <xdr:cNvPr id="76" name="Grupo 75">
          <a:extLst>
            <a:ext uri="{FF2B5EF4-FFF2-40B4-BE49-F238E27FC236}">
              <a16:creationId xmlns:a16="http://schemas.microsoft.com/office/drawing/2014/main" id="{DA936B18-6003-4768-922F-F9CCF7A1C2C1}"/>
            </a:ext>
          </a:extLst>
        </xdr:cNvPr>
        <xdr:cNvGrpSpPr/>
      </xdr:nvGrpSpPr>
      <xdr:grpSpPr>
        <a:xfrm>
          <a:off x="1009635" y="42591037"/>
          <a:ext cx="3238499" cy="2378881"/>
          <a:chOff x="6172185" y="31208662"/>
          <a:chExt cx="3238499" cy="2378881"/>
        </a:xfrm>
      </xdr:grpSpPr>
      <xdr:pic>
        <xdr:nvPicPr>
          <xdr:cNvPr id="77" name="Imagen 76">
            <a:extLst>
              <a:ext uri="{FF2B5EF4-FFF2-40B4-BE49-F238E27FC236}">
                <a16:creationId xmlns:a16="http://schemas.microsoft.com/office/drawing/2014/main" id="{297803D4-E9F8-4E74-8FCD-E35B97485B6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172185" y="31208662"/>
            <a:ext cx="3171839" cy="2378881"/>
          </a:xfrm>
          <a:prstGeom prst="rect">
            <a:avLst/>
          </a:prstGeom>
        </xdr:spPr>
      </xdr:pic>
      <xdr:sp macro="" textlink="">
        <xdr:nvSpPr>
          <xdr:cNvPr id="78" name="CuadroTexto 77">
            <a:extLst>
              <a:ext uri="{FF2B5EF4-FFF2-40B4-BE49-F238E27FC236}">
                <a16:creationId xmlns:a16="http://schemas.microsoft.com/office/drawing/2014/main" id="{455DEA1D-7233-49EA-933D-F2E44AE050D4}"/>
              </a:ext>
            </a:extLst>
          </xdr:cNvPr>
          <xdr:cNvSpPr txBox="1"/>
        </xdr:nvSpPr>
        <xdr:spPr>
          <a:xfrm>
            <a:off x="8029560" y="33342262"/>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111811</xdr:colOff>
      <xdr:row>147</xdr:row>
      <xdr:rowOff>14719</xdr:rowOff>
    </xdr:from>
    <xdr:to>
      <xdr:col>5</xdr:col>
      <xdr:colOff>1340535</xdr:colOff>
      <xdr:row>159</xdr:row>
      <xdr:rowOff>152319</xdr:rowOff>
    </xdr:to>
    <xdr:grpSp>
      <xdr:nvGrpSpPr>
        <xdr:cNvPr id="79" name="Grupo 78">
          <a:extLst>
            <a:ext uri="{FF2B5EF4-FFF2-40B4-BE49-F238E27FC236}">
              <a16:creationId xmlns:a16="http://schemas.microsoft.com/office/drawing/2014/main" id="{67729F18-BCF4-430C-91C1-1FC847266F00}"/>
            </a:ext>
          </a:extLst>
        </xdr:cNvPr>
        <xdr:cNvGrpSpPr/>
      </xdr:nvGrpSpPr>
      <xdr:grpSpPr>
        <a:xfrm>
          <a:off x="978586" y="45906169"/>
          <a:ext cx="3314699" cy="2423600"/>
          <a:chOff x="864286" y="34514269"/>
          <a:chExt cx="3314699" cy="2423600"/>
        </a:xfrm>
      </xdr:grpSpPr>
      <xdr:pic>
        <xdr:nvPicPr>
          <xdr:cNvPr id="80" name="Imagen 79">
            <a:extLst>
              <a:ext uri="{FF2B5EF4-FFF2-40B4-BE49-F238E27FC236}">
                <a16:creationId xmlns:a16="http://schemas.microsoft.com/office/drawing/2014/main" id="{E3D65171-32ED-45C2-8C6D-470882854EDC}"/>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864286" y="34514269"/>
            <a:ext cx="3231464" cy="2423600"/>
          </a:xfrm>
          <a:prstGeom prst="rect">
            <a:avLst/>
          </a:prstGeom>
        </xdr:spPr>
      </xdr:pic>
      <xdr:sp macro="" textlink="">
        <xdr:nvSpPr>
          <xdr:cNvPr id="81" name="CuadroTexto 80">
            <a:extLst>
              <a:ext uri="{FF2B5EF4-FFF2-40B4-BE49-F238E27FC236}">
                <a16:creationId xmlns:a16="http://schemas.microsoft.com/office/drawing/2014/main" id="{36BCE508-B76E-4E34-A85E-594850787EA8}"/>
              </a:ext>
            </a:extLst>
          </xdr:cNvPr>
          <xdr:cNvSpPr txBox="1"/>
        </xdr:nvSpPr>
        <xdr:spPr>
          <a:xfrm>
            <a:off x="2797861" y="36685969"/>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423811</xdr:colOff>
      <xdr:row>147</xdr:row>
      <xdr:rowOff>41606</xdr:rowOff>
    </xdr:from>
    <xdr:to>
      <xdr:col>9</xdr:col>
      <xdr:colOff>1290585</xdr:colOff>
      <xdr:row>159</xdr:row>
      <xdr:rowOff>130943</xdr:rowOff>
    </xdr:to>
    <xdr:grpSp>
      <xdr:nvGrpSpPr>
        <xdr:cNvPr id="82" name="Grupo 81">
          <a:extLst>
            <a:ext uri="{FF2B5EF4-FFF2-40B4-BE49-F238E27FC236}">
              <a16:creationId xmlns:a16="http://schemas.microsoft.com/office/drawing/2014/main" id="{5FBA0E08-FC65-46E1-8EF9-4DFC2F40CD5A}"/>
            </a:ext>
          </a:extLst>
        </xdr:cNvPr>
        <xdr:cNvGrpSpPr/>
      </xdr:nvGrpSpPr>
      <xdr:grpSpPr>
        <a:xfrm>
          <a:off x="6157861" y="45933056"/>
          <a:ext cx="3228974" cy="2375337"/>
          <a:chOff x="909586" y="37903481"/>
          <a:chExt cx="3228974" cy="2375337"/>
        </a:xfrm>
      </xdr:grpSpPr>
      <xdr:pic>
        <xdr:nvPicPr>
          <xdr:cNvPr id="83" name="Imagen 82">
            <a:extLst>
              <a:ext uri="{FF2B5EF4-FFF2-40B4-BE49-F238E27FC236}">
                <a16:creationId xmlns:a16="http://schemas.microsoft.com/office/drawing/2014/main" id="{767DEB3F-8F1F-49FB-89DE-28EED685E5CA}"/>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09586" y="37903481"/>
            <a:ext cx="3167114" cy="2375337"/>
          </a:xfrm>
          <a:prstGeom prst="rect">
            <a:avLst/>
          </a:prstGeom>
        </xdr:spPr>
      </xdr:pic>
      <xdr:sp macro="" textlink="">
        <xdr:nvSpPr>
          <xdr:cNvPr id="84" name="CuadroTexto 83">
            <a:extLst>
              <a:ext uri="{FF2B5EF4-FFF2-40B4-BE49-F238E27FC236}">
                <a16:creationId xmlns:a16="http://schemas.microsoft.com/office/drawing/2014/main" id="{4FA93949-1381-4211-9D42-84076C7418DF}"/>
              </a:ext>
            </a:extLst>
          </xdr:cNvPr>
          <xdr:cNvSpPr txBox="1"/>
        </xdr:nvSpPr>
        <xdr:spPr>
          <a:xfrm>
            <a:off x="2757436" y="39998981"/>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120847</xdr:colOff>
      <xdr:row>161</xdr:row>
      <xdr:rowOff>12468</xdr:rowOff>
    </xdr:from>
    <xdr:to>
      <xdr:col>5</xdr:col>
      <xdr:colOff>1254321</xdr:colOff>
      <xdr:row>173</xdr:row>
      <xdr:rowOff>129000</xdr:rowOff>
    </xdr:to>
    <xdr:grpSp>
      <xdr:nvGrpSpPr>
        <xdr:cNvPr id="85" name="Grupo 84">
          <a:extLst>
            <a:ext uri="{FF2B5EF4-FFF2-40B4-BE49-F238E27FC236}">
              <a16:creationId xmlns:a16="http://schemas.microsoft.com/office/drawing/2014/main" id="{A10818C1-20DD-4A0E-9808-ADF6FACA4558}"/>
            </a:ext>
          </a:extLst>
        </xdr:cNvPr>
        <xdr:cNvGrpSpPr/>
      </xdr:nvGrpSpPr>
      <xdr:grpSpPr>
        <a:xfrm>
          <a:off x="987622" y="48999543"/>
          <a:ext cx="3219449" cy="2402532"/>
          <a:chOff x="6207322" y="37864818"/>
          <a:chExt cx="3219449" cy="2402532"/>
        </a:xfrm>
      </xdr:grpSpPr>
      <xdr:pic>
        <xdr:nvPicPr>
          <xdr:cNvPr id="86" name="Imagen 85">
            <a:extLst>
              <a:ext uri="{FF2B5EF4-FFF2-40B4-BE49-F238E27FC236}">
                <a16:creationId xmlns:a16="http://schemas.microsoft.com/office/drawing/2014/main" id="{0BEB7D0E-4B0A-4C44-A945-39AA49717CFB}"/>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rot="16200000">
            <a:off x="6607745" y="37464395"/>
            <a:ext cx="2402532" cy="3203377"/>
          </a:xfrm>
          <a:prstGeom prst="rect">
            <a:avLst/>
          </a:prstGeom>
        </xdr:spPr>
      </xdr:pic>
      <xdr:sp macro="" textlink="">
        <xdr:nvSpPr>
          <xdr:cNvPr id="87" name="CuadroTexto 86">
            <a:extLst>
              <a:ext uri="{FF2B5EF4-FFF2-40B4-BE49-F238E27FC236}">
                <a16:creationId xmlns:a16="http://schemas.microsoft.com/office/drawing/2014/main" id="{CD6799EE-507B-43E8-831E-7732BF1A2509}"/>
              </a:ext>
            </a:extLst>
          </xdr:cNvPr>
          <xdr:cNvSpPr txBox="1"/>
        </xdr:nvSpPr>
        <xdr:spPr>
          <a:xfrm>
            <a:off x="8045647" y="4000794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76199</xdr:colOff>
      <xdr:row>134</xdr:row>
      <xdr:rowOff>97529</xdr:rowOff>
    </xdr:from>
    <xdr:to>
      <xdr:col>8</xdr:col>
      <xdr:colOff>695323</xdr:colOff>
      <xdr:row>144</xdr:row>
      <xdr:rowOff>157062</xdr:rowOff>
    </xdr:to>
    <xdr:grpSp>
      <xdr:nvGrpSpPr>
        <xdr:cNvPr id="88" name="Grupo 87">
          <a:extLst>
            <a:ext uri="{FF2B5EF4-FFF2-40B4-BE49-F238E27FC236}">
              <a16:creationId xmlns:a16="http://schemas.microsoft.com/office/drawing/2014/main" id="{4B38619D-488F-428D-A97D-3D74F093CE90}"/>
            </a:ext>
          </a:extLst>
        </xdr:cNvPr>
        <xdr:cNvGrpSpPr/>
      </xdr:nvGrpSpPr>
      <xdr:grpSpPr>
        <a:xfrm>
          <a:off x="5238749" y="42826679"/>
          <a:ext cx="2686049" cy="1964533"/>
          <a:chOff x="95249" y="38197529"/>
          <a:chExt cx="2686049" cy="1964533"/>
        </a:xfrm>
      </xdr:grpSpPr>
      <xdr:pic>
        <xdr:nvPicPr>
          <xdr:cNvPr id="89" name="Imagen 88">
            <a:extLst>
              <a:ext uri="{FF2B5EF4-FFF2-40B4-BE49-F238E27FC236}">
                <a16:creationId xmlns:a16="http://schemas.microsoft.com/office/drawing/2014/main" id="{EE9810B7-9EA0-4978-AFAD-DDB950518FB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5249" y="38197529"/>
            <a:ext cx="2619375" cy="1964533"/>
          </a:xfrm>
          <a:prstGeom prst="rect">
            <a:avLst/>
          </a:prstGeom>
        </xdr:spPr>
      </xdr:pic>
      <xdr:sp macro="" textlink="">
        <xdr:nvSpPr>
          <xdr:cNvPr id="90" name="CuadroTexto 89">
            <a:extLst>
              <a:ext uri="{FF2B5EF4-FFF2-40B4-BE49-F238E27FC236}">
                <a16:creationId xmlns:a16="http://schemas.microsoft.com/office/drawing/2014/main" id="{CC9D8611-CC59-4367-9802-56C989C2189B}"/>
              </a:ext>
            </a:extLst>
          </xdr:cNvPr>
          <xdr:cNvSpPr txBox="1"/>
        </xdr:nvSpPr>
        <xdr:spPr>
          <a:xfrm>
            <a:off x="1400174" y="39912029"/>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8</xdr:col>
      <xdr:colOff>762000</xdr:colOff>
      <xdr:row>134</xdr:row>
      <xdr:rowOff>104775</xdr:rowOff>
    </xdr:from>
    <xdr:to>
      <xdr:col>9</xdr:col>
      <xdr:colOff>2276474</xdr:colOff>
      <xdr:row>145</xdr:row>
      <xdr:rowOff>1896</xdr:rowOff>
    </xdr:to>
    <xdr:grpSp>
      <xdr:nvGrpSpPr>
        <xdr:cNvPr id="91" name="Grupo 90">
          <a:extLst>
            <a:ext uri="{FF2B5EF4-FFF2-40B4-BE49-F238E27FC236}">
              <a16:creationId xmlns:a16="http://schemas.microsoft.com/office/drawing/2014/main" id="{E19DAD45-EC24-488F-A4AA-F0D911C8007E}"/>
            </a:ext>
          </a:extLst>
        </xdr:cNvPr>
        <xdr:cNvGrpSpPr/>
      </xdr:nvGrpSpPr>
      <xdr:grpSpPr>
        <a:xfrm>
          <a:off x="7991475" y="42833925"/>
          <a:ext cx="2381249" cy="1992621"/>
          <a:chOff x="2819400" y="38185725"/>
          <a:chExt cx="2381249" cy="1985001"/>
        </a:xfrm>
      </xdr:grpSpPr>
      <xdr:pic>
        <xdr:nvPicPr>
          <xdr:cNvPr id="92" name="Imagen 91">
            <a:extLst>
              <a:ext uri="{FF2B5EF4-FFF2-40B4-BE49-F238E27FC236}">
                <a16:creationId xmlns:a16="http://schemas.microsoft.com/office/drawing/2014/main" id="{FBC8632C-9A41-477D-8947-BEBA460CE0E4}"/>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819400" y="38185725"/>
            <a:ext cx="2305050" cy="1985001"/>
          </a:xfrm>
          <a:prstGeom prst="rect">
            <a:avLst/>
          </a:prstGeom>
        </xdr:spPr>
      </xdr:pic>
      <xdr:sp macro="" textlink="">
        <xdr:nvSpPr>
          <xdr:cNvPr id="93" name="CuadroTexto 92">
            <a:extLst>
              <a:ext uri="{FF2B5EF4-FFF2-40B4-BE49-F238E27FC236}">
                <a16:creationId xmlns:a16="http://schemas.microsoft.com/office/drawing/2014/main" id="{1D94A7F4-89E2-4CB8-A42E-7B22B03F4131}"/>
              </a:ext>
            </a:extLst>
          </xdr:cNvPr>
          <xdr:cNvSpPr txBox="1"/>
        </xdr:nvSpPr>
        <xdr:spPr>
          <a:xfrm>
            <a:off x="3819525" y="3993832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38101</xdr:colOff>
      <xdr:row>190</xdr:row>
      <xdr:rowOff>66675</xdr:rowOff>
    </xdr:from>
    <xdr:to>
      <xdr:col>8</xdr:col>
      <xdr:colOff>504826</xdr:colOff>
      <xdr:row>201</xdr:row>
      <xdr:rowOff>70867</xdr:rowOff>
    </xdr:to>
    <xdr:grpSp>
      <xdr:nvGrpSpPr>
        <xdr:cNvPr id="94" name="Grupo 93">
          <a:extLst>
            <a:ext uri="{FF2B5EF4-FFF2-40B4-BE49-F238E27FC236}">
              <a16:creationId xmlns:a16="http://schemas.microsoft.com/office/drawing/2014/main" id="{692334A7-397D-4BC5-B524-F1D09D2C8447}"/>
            </a:ext>
          </a:extLst>
        </xdr:cNvPr>
        <xdr:cNvGrpSpPr/>
      </xdr:nvGrpSpPr>
      <xdr:grpSpPr>
        <a:xfrm>
          <a:off x="5200651" y="55787925"/>
          <a:ext cx="2533650" cy="2099692"/>
          <a:chOff x="978663" y="1846032"/>
          <a:chExt cx="3212337" cy="2366392"/>
        </a:xfrm>
      </xdr:grpSpPr>
      <xdr:pic>
        <xdr:nvPicPr>
          <xdr:cNvPr id="95" name="Imagen 94">
            <a:extLst>
              <a:ext uri="{FF2B5EF4-FFF2-40B4-BE49-F238E27FC236}">
                <a16:creationId xmlns:a16="http://schemas.microsoft.com/office/drawing/2014/main" id="{CD8A4F96-D15D-4995-A5B9-94AB49A9B25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978663" y="1846032"/>
            <a:ext cx="3155187" cy="2366392"/>
          </a:xfrm>
          <a:prstGeom prst="rect">
            <a:avLst/>
          </a:prstGeom>
        </xdr:spPr>
      </xdr:pic>
      <xdr:sp macro="" textlink="">
        <xdr:nvSpPr>
          <xdr:cNvPr id="96" name="CuadroTexto 95">
            <a:extLst>
              <a:ext uri="{FF2B5EF4-FFF2-40B4-BE49-F238E27FC236}">
                <a16:creationId xmlns:a16="http://schemas.microsoft.com/office/drawing/2014/main" id="{83FAAFF1-33AC-4922-B69F-093827FB229F}"/>
              </a:ext>
            </a:extLst>
          </xdr:cNvPr>
          <xdr:cNvSpPr txBox="1"/>
        </xdr:nvSpPr>
        <xdr:spPr>
          <a:xfrm>
            <a:off x="2645213" y="3896389"/>
            <a:ext cx="1545787" cy="2850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 marzo de 2021</a:t>
            </a:r>
          </a:p>
        </xdr:txBody>
      </xdr:sp>
    </xdr:grpSp>
    <xdr:clientData/>
  </xdr:twoCellAnchor>
  <xdr:twoCellAnchor>
    <xdr:from>
      <xdr:col>8</xdr:col>
      <xdr:colOff>542926</xdr:colOff>
      <xdr:row>190</xdr:row>
      <xdr:rowOff>95251</xdr:rowOff>
    </xdr:from>
    <xdr:to>
      <xdr:col>11</xdr:col>
      <xdr:colOff>0</xdr:colOff>
      <xdr:row>201</xdr:row>
      <xdr:rowOff>85725</xdr:rowOff>
    </xdr:to>
    <xdr:grpSp>
      <xdr:nvGrpSpPr>
        <xdr:cNvPr id="97" name="Grupo 96">
          <a:extLst>
            <a:ext uri="{FF2B5EF4-FFF2-40B4-BE49-F238E27FC236}">
              <a16:creationId xmlns:a16="http://schemas.microsoft.com/office/drawing/2014/main" id="{67935459-A41E-40DA-B89E-A3C70E4B1A7D}"/>
            </a:ext>
          </a:extLst>
        </xdr:cNvPr>
        <xdr:cNvGrpSpPr/>
      </xdr:nvGrpSpPr>
      <xdr:grpSpPr>
        <a:xfrm>
          <a:off x="7772401" y="55816501"/>
          <a:ext cx="2647949" cy="2085974"/>
          <a:chOff x="6143613" y="1852612"/>
          <a:chExt cx="3228975" cy="2362200"/>
        </a:xfrm>
      </xdr:grpSpPr>
      <xdr:pic>
        <xdr:nvPicPr>
          <xdr:cNvPr id="98" name="Imagen 97">
            <a:extLst>
              <a:ext uri="{FF2B5EF4-FFF2-40B4-BE49-F238E27FC236}">
                <a16:creationId xmlns:a16="http://schemas.microsoft.com/office/drawing/2014/main" id="{C1E4B329-2AD6-47A8-AFFD-F305162EA8F8}"/>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143613" y="1852612"/>
            <a:ext cx="3124212" cy="2343161"/>
          </a:xfrm>
          <a:prstGeom prst="rect">
            <a:avLst/>
          </a:prstGeom>
        </xdr:spPr>
      </xdr:pic>
      <xdr:sp macro="" textlink="">
        <xdr:nvSpPr>
          <xdr:cNvPr id="99" name="CuadroTexto 98">
            <a:extLst>
              <a:ext uri="{FF2B5EF4-FFF2-40B4-BE49-F238E27FC236}">
                <a16:creationId xmlns:a16="http://schemas.microsoft.com/office/drawing/2014/main" id="{DA37DA07-BCD6-492F-8734-3A0374CC559B}"/>
              </a:ext>
            </a:extLst>
          </xdr:cNvPr>
          <xdr:cNvSpPr txBox="1"/>
        </xdr:nvSpPr>
        <xdr:spPr>
          <a:xfrm>
            <a:off x="7851020" y="3923582"/>
            <a:ext cx="1521568" cy="2912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 marzo de 2021</a:t>
            </a:r>
          </a:p>
        </xdr:txBody>
      </xdr:sp>
    </xdr:grpSp>
    <xdr:clientData/>
  </xdr:twoCellAnchor>
  <xdr:twoCellAnchor>
    <xdr:from>
      <xdr:col>0</xdr:col>
      <xdr:colOff>92850</xdr:colOff>
      <xdr:row>204</xdr:row>
      <xdr:rowOff>133350</xdr:rowOff>
    </xdr:from>
    <xdr:to>
      <xdr:col>4</xdr:col>
      <xdr:colOff>466726</xdr:colOff>
      <xdr:row>215</xdr:row>
      <xdr:rowOff>47625</xdr:rowOff>
    </xdr:to>
    <xdr:grpSp>
      <xdr:nvGrpSpPr>
        <xdr:cNvPr id="100" name="Grupo 99">
          <a:extLst>
            <a:ext uri="{FF2B5EF4-FFF2-40B4-BE49-F238E27FC236}">
              <a16:creationId xmlns:a16="http://schemas.microsoft.com/office/drawing/2014/main" id="{E02B5D10-3C70-41A1-99CE-E93D68F64D48}"/>
            </a:ext>
          </a:extLst>
        </xdr:cNvPr>
        <xdr:cNvGrpSpPr/>
      </xdr:nvGrpSpPr>
      <xdr:grpSpPr>
        <a:xfrm>
          <a:off x="92850" y="59607450"/>
          <a:ext cx="2536051" cy="2009775"/>
          <a:chOff x="945288" y="4623694"/>
          <a:chExt cx="3276601" cy="2400300"/>
        </a:xfrm>
      </xdr:grpSpPr>
      <xdr:pic>
        <xdr:nvPicPr>
          <xdr:cNvPr id="101" name="Imagen 100">
            <a:extLst>
              <a:ext uri="{FF2B5EF4-FFF2-40B4-BE49-F238E27FC236}">
                <a16:creationId xmlns:a16="http://schemas.microsoft.com/office/drawing/2014/main" id="{D5FC0DC0-98F6-4B1D-AC3E-1FC63EB6203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45288" y="4623694"/>
            <a:ext cx="3179037" cy="2384279"/>
          </a:xfrm>
          <a:prstGeom prst="rect">
            <a:avLst/>
          </a:prstGeom>
        </xdr:spPr>
      </xdr:pic>
      <xdr:sp macro="" textlink="">
        <xdr:nvSpPr>
          <xdr:cNvPr id="102" name="CuadroTexto 101">
            <a:extLst>
              <a:ext uri="{FF2B5EF4-FFF2-40B4-BE49-F238E27FC236}">
                <a16:creationId xmlns:a16="http://schemas.microsoft.com/office/drawing/2014/main" id="{B1B825D3-BADB-4C78-8150-0D196D3689FB}"/>
              </a:ext>
            </a:extLst>
          </xdr:cNvPr>
          <xdr:cNvSpPr txBox="1"/>
        </xdr:nvSpPr>
        <xdr:spPr>
          <a:xfrm>
            <a:off x="2597446" y="6648592"/>
            <a:ext cx="1624443" cy="3754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 marzo de 2021</a:t>
            </a:r>
          </a:p>
        </xdr:txBody>
      </xdr:sp>
    </xdr:grpSp>
    <xdr:clientData/>
  </xdr:twoCellAnchor>
  <xdr:twoCellAnchor>
    <xdr:from>
      <xdr:col>4</xdr:col>
      <xdr:colOff>447675</xdr:colOff>
      <xdr:row>204</xdr:row>
      <xdr:rowOff>133351</xdr:rowOff>
    </xdr:from>
    <xdr:to>
      <xdr:col>6</xdr:col>
      <xdr:colOff>19052</xdr:colOff>
      <xdr:row>215</xdr:row>
      <xdr:rowOff>56589</xdr:rowOff>
    </xdr:to>
    <xdr:grpSp>
      <xdr:nvGrpSpPr>
        <xdr:cNvPr id="103" name="Grupo 102">
          <a:extLst>
            <a:ext uri="{FF2B5EF4-FFF2-40B4-BE49-F238E27FC236}">
              <a16:creationId xmlns:a16="http://schemas.microsoft.com/office/drawing/2014/main" id="{731321C4-6CBB-4FC8-80FC-204F1076D9F5}"/>
            </a:ext>
          </a:extLst>
        </xdr:cNvPr>
        <xdr:cNvGrpSpPr/>
      </xdr:nvGrpSpPr>
      <xdr:grpSpPr>
        <a:xfrm>
          <a:off x="2609850" y="59607451"/>
          <a:ext cx="2571752" cy="2018738"/>
          <a:chOff x="840844" y="7118682"/>
          <a:chExt cx="3345345" cy="2390775"/>
        </a:xfrm>
      </xdr:grpSpPr>
      <xdr:pic>
        <xdr:nvPicPr>
          <xdr:cNvPr id="104" name="Imagen 103">
            <a:extLst>
              <a:ext uri="{FF2B5EF4-FFF2-40B4-BE49-F238E27FC236}">
                <a16:creationId xmlns:a16="http://schemas.microsoft.com/office/drawing/2014/main" id="{EEEAF520-07BB-466A-A2C6-90380E42BEA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840844" y="7118682"/>
            <a:ext cx="3254906" cy="2368192"/>
          </a:xfrm>
          <a:prstGeom prst="rect">
            <a:avLst/>
          </a:prstGeom>
        </xdr:spPr>
      </xdr:pic>
      <xdr:sp macro="" textlink="">
        <xdr:nvSpPr>
          <xdr:cNvPr id="105" name="CuadroTexto 104">
            <a:extLst>
              <a:ext uri="{FF2B5EF4-FFF2-40B4-BE49-F238E27FC236}">
                <a16:creationId xmlns:a16="http://schemas.microsoft.com/office/drawing/2014/main" id="{60D869FA-0B44-4095-BA2A-BD172AC57C7F}"/>
              </a:ext>
            </a:extLst>
          </xdr:cNvPr>
          <xdr:cNvSpPr txBox="1"/>
        </xdr:nvSpPr>
        <xdr:spPr>
          <a:xfrm>
            <a:off x="2616918" y="9160430"/>
            <a:ext cx="1569271" cy="3490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 marzo de 2021</a:t>
            </a:r>
          </a:p>
        </xdr:txBody>
      </xdr:sp>
    </xdr:grpSp>
    <xdr:clientData/>
  </xdr:twoCellAnchor>
  <xdr:twoCellAnchor>
    <xdr:from>
      <xdr:col>7</xdr:col>
      <xdr:colOff>413997</xdr:colOff>
      <xdr:row>161</xdr:row>
      <xdr:rowOff>28575</xdr:rowOff>
    </xdr:from>
    <xdr:to>
      <xdr:col>9</xdr:col>
      <xdr:colOff>1282896</xdr:colOff>
      <xdr:row>173</xdr:row>
      <xdr:rowOff>154972</xdr:rowOff>
    </xdr:to>
    <xdr:grpSp>
      <xdr:nvGrpSpPr>
        <xdr:cNvPr id="106" name="Grupo 105">
          <a:extLst>
            <a:ext uri="{FF2B5EF4-FFF2-40B4-BE49-F238E27FC236}">
              <a16:creationId xmlns:a16="http://schemas.microsoft.com/office/drawing/2014/main" id="{299C3446-1561-4460-90B9-9CB0D488503C}"/>
            </a:ext>
          </a:extLst>
        </xdr:cNvPr>
        <xdr:cNvGrpSpPr/>
      </xdr:nvGrpSpPr>
      <xdr:grpSpPr>
        <a:xfrm>
          <a:off x="6148047" y="49015650"/>
          <a:ext cx="3231099" cy="2412397"/>
          <a:chOff x="6195672" y="40957500"/>
          <a:chExt cx="3231099" cy="2412397"/>
        </a:xfrm>
      </xdr:grpSpPr>
      <xdr:pic>
        <xdr:nvPicPr>
          <xdr:cNvPr id="107" name="Imagen 106">
            <a:extLst>
              <a:ext uri="{FF2B5EF4-FFF2-40B4-BE49-F238E27FC236}">
                <a16:creationId xmlns:a16="http://schemas.microsoft.com/office/drawing/2014/main" id="{BC451DED-094F-40B8-8D19-8DEA39DF7ED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195672" y="40957500"/>
            <a:ext cx="3216528" cy="2412397"/>
          </a:xfrm>
          <a:prstGeom prst="rect">
            <a:avLst/>
          </a:prstGeom>
        </xdr:spPr>
      </xdr:pic>
      <xdr:sp macro="" textlink="">
        <xdr:nvSpPr>
          <xdr:cNvPr id="108" name="CuadroTexto 107">
            <a:extLst>
              <a:ext uri="{FF2B5EF4-FFF2-40B4-BE49-F238E27FC236}">
                <a16:creationId xmlns:a16="http://schemas.microsoft.com/office/drawing/2014/main" id="{BC564A61-E9E1-48C3-BDC9-8EA4620A7B3D}"/>
              </a:ext>
            </a:extLst>
          </xdr:cNvPr>
          <xdr:cNvSpPr txBox="1"/>
        </xdr:nvSpPr>
        <xdr:spPr>
          <a:xfrm>
            <a:off x="8045647" y="43084518"/>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94947</xdr:colOff>
      <xdr:row>175</xdr:row>
      <xdr:rowOff>57150</xdr:rowOff>
    </xdr:from>
    <xdr:to>
      <xdr:col>5</xdr:col>
      <xdr:colOff>1199846</xdr:colOff>
      <xdr:row>187</xdr:row>
      <xdr:rowOff>131197</xdr:rowOff>
    </xdr:to>
    <xdr:grpSp>
      <xdr:nvGrpSpPr>
        <xdr:cNvPr id="109" name="Grupo 108">
          <a:extLst>
            <a:ext uri="{FF2B5EF4-FFF2-40B4-BE49-F238E27FC236}">
              <a16:creationId xmlns:a16="http://schemas.microsoft.com/office/drawing/2014/main" id="{8E965FFA-2928-4412-87E1-3D9EC11BC0D4}"/>
            </a:ext>
          </a:extLst>
        </xdr:cNvPr>
        <xdr:cNvGrpSpPr/>
      </xdr:nvGrpSpPr>
      <xdr:grpSpPr>
        <a:xfrm>
          <a:off x="961722" y="52301775"/>
          <a:ext cx="3190874" cy="2360047"/>
          <a:chOff x="961722" y="44243625"/>
          <a:chExt cx="3190874" cy="2360047"/>
        </a:xfrm>
      </xdr:grpSpPr>
      <xdr:pic>
        <xdr:nvPicPr>
          <xdr:cNvPr id="110" name="Imagen 109">
            <a:extLst>
              <a:ext uri="{FF2B5EF4-FFF2-40B4-BE49-F238E27FC236}">
                <a16:creationId xmlns:a16="http://schemas.microsoft.com/office/drawing/2014/main" id="{32D5865A-623D-4C89-B24C-E52BBABA078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961722" y="44243625"/>
            <a:ext cx="3146728" cy="2360047"/>
          </a:xfrm>
          <a:prstGeom prst="rect">
            <a:avLst/>
          </a:prstGeom>
        </xdr:spPr>
      </xdr:pic>
      <xdr:sp macro="" textlink="">
        <xdr:nvSpPr>
          <xdr:cNvPr id="111" name="CuadroTexto 110">
            <a:extLst>
              <a:ext uri="{FF2B5EF4-FFF2-40B4-BE49-F238E27FC236}">
                <a16:creationId xmlns:a16="http://schemas.microsoft.com/office/drawing/2014/main" id="{19D44985-E2DC-4D6F-BCB3-EC70397E2245}"/>
              </a:ext>
            </a:extLst>
          </xdr:cNvPr>
          <xdr:cNvSpPr txBox="1"/>
        </xdr:nvSpPr>
        <xdr:spPr>
          <a:xfrm>
            <a:off x="2771472" y="4633912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421122</xdr:colOff>
      <xdr:row>175</xdr:row>
      <xdr:rowOff>38100</xdr:rowOff>
    </xdr:from>
    <xdr:to>
      <xdr:col>9</xdr:col>
      <xdr:colOff>1325996</xdr:colOff>
      <xdr:row>187</xdr:row>
      <xdr:rowOff>143047</xdr:rowOff>
    </xdr:to>
    <xdr:grpSp>
      <xdr:nvGrpSpPr>
        <xdr:cNvPr id="112" name="Grupo 111">
          <a:extLst>
            <a:ext uri="{FF2B5EF4-FFF2-40B4-BE49-F238E27FC236}">
              <a16:creationId xmlns:a16="http://schemas.microsoft.com/office/drawing/2014/main" id="{FBE63797-CCFB-4C56-9FE3-65FA8D23FF44}"/>
            </a:ext>
          </a:extLst>
        </xdr:cNvPr>
        <xdr:cNvGrpSpPr/>
      </xdr:nvGrpSpPr>
      <xdr:grpSpPr>
        <a:xfrm>
          <a:off x="6155172" y="52282725"/>
          <a:ext cx="3267074" cy="2390947"/>
          <a:chOff x="6202797" y="44224575"/>
          <a:chExt cx="3267074" cy="2390947"/>
        </a:xfrm>
      </xdr:grpSpPr>
      <xdr:pic>
        <xdr:nvPicPr>
          <xdr:cNvPr id="113" name="Imagen 112">
            <a:extLst>
              <a:ext uri="{FF2B5EF4-FFF2-40B4-BE49-F238E27FC236}">
                <a16:creationId xmlns:a16="http://schemas.microsoft.com/office/drawing/2014/main" id="{F4DB3404-6280-4E71-B646-C99020300622}"/>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6202797" y="44224575"/>
            <a:ext cx="3187928" cy="2390947"/>
          </a:xfrm>
          <a:prstGeom prst="rect">
            <a:avLst/>
          </a:prstGeom>
        </xdr:spPr>
      </xdr:pic>
      <xdr:sp macro="" textlink="">
        <xdr:nvSpPr>
          <xdr:cNvPr id="114" name="CuadroTexto 113">
            <a:extLst>
              <a:ext uri="{FF2B5EF4-FFF2-40B4-BE49-F238E27FC236}">
                <a16:creationId xmlns:a16="http://schemas.microsoft.com/office/drawing/2014/main" id="{5A113491-CAE6-4E9C-B597-C9988DD4CE1A}"/>
              </a:ext>
            </a:extLst>
          </xdr:cNvPr>
          <xdr:cNvSpPr txBox="1"/>
        </xdr:nvSpPr>
        <xdr:spPr>
          <a:xfrm>
            <a:off x="8088747" y="4638675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73497</xdr:colOff>
      <xdr:row>189</xdr:row>
      <xdr:rowOff>28575</xdr:rowOff>
    </xdr:from>
    <xdr:to>
      <xdr:col>5</xdr:col>
      <xdr:colOff>1254596</xdr:colOff>
      <xdr:row>201</xdr:row>
      <xdr:rowOff>152047</xdr:rowOff>
    </xdr:to>
    <xdr:grpSp>
      <xdr:nvGrpSpPr>
        <xdr:cNvPr id="115" name="Grupo 114">
          <a:extLst>
            <a:ext uri="{FF2B5EF4-FFF2-40B4-BE49-F238E27FC236}">
              <a16:creationId xmlns:a16="http://schemas.microsoft.com/office/drawing/2014/main" id="{D9636919-60C1-4448-8FBB-F53B5890967E}"/>
            </a:ext>
          </a:extLst>
        </xdr:cNvPr>
        <xdr:cNvGrpSpPr/>
      </xdr:nvGrpSpPr>
      <xdr:grpSpPr>
        <a:xfrm>
          <a:off x="940272" y="55559325"/>
          <a:ext cx="3267074" cy="2409472"/>
          <a:chOff x="940272" y="47501175"/>
          <a:chExt cx="3267074" cy="2409472"/>
        </a:xfrm>
      </xdr:grpSpPr>
      <xdr:pic>
        <xdr:nvPicPr>
          <xdr:cNvPr id="116" name="Imagen 115">
            <a:extLst>
              <a:ext uri="{FF2B5EF4-FFF2-40B4-BE49-F238E27FC236}">
                <a16:creationId xmlns:a16="http://schemas.microsoft.com/office/drawing/2014/main" id="{A9BA5E1F-A2A8-4625-A102-94E11106E42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940272" y="47501175"/>
            <a:ext cx="3212628" cy="2409472"/>
          </a:xfrm>
          <a:prstGeom prst="rect">
            <a:avLst/>
          </a:prstGeom>
        </xdr:spPr>
      </xdr:pic>
      <xdr:sp macro="" textlink="">
        <xdr:nvSpPr>
          <xdr:cNvPr id="117" name="CuadroTexto 116">
            <a:extLst>
              <a:ext uri="{FF2B5EF4-FFF2-40B4-BE49-F238E27FC236}">
                <a16:creationId xmlns:a16="http://schemas.microsoft.com/office/drawing/2014/main" id="{F4700228-3E12-4360-9773-1595C18EED27}"/>
              </a:ext>
            </a:extLst>
          </xdr:cNvPr>
          <xdr:cNvSpPr txBox="1"/>
        </xdr:nvSpPr>
        <xdr:spPr>
          <a:xfrm>
            <a:off x="2826222" y="4967287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498915</xdr:colOff>
      <xdr:row>203</xdr:row>
      <xdr:rowOff>52180</xdr:rowOff>
    </xdr:from>
    <xdr:to>
      <xdr:col>9</xdr:col>
      <xdr:colOff>1813364</xdr:colOff>
      <xdr:row>215</xdr:row>
      <xdr:rowOff>116227</xdr:rowOff>
    </xdr:to>
    <xdr:grpSp>
      <xdr:nvGrpSpPr>
        <xdr:cNvPr id="118" name="Grupo 117">
          <a:extLst>
            <a:ext uri="{FF2B5EF4-FFF2-40B4-BE49-F238E27FC236}">
              <a16:creationId xmlns:a16="http://schemas.microsoft.com/office/drawing/2014/main" id="{6746B003-7DA0-409E-9666-C688191A7456}"/>
            </a:ext>
          </a:extLst>
        </xdr:cNvPr>
        <xdr:cNvGrpSpPr/>
      </xdr:nvGrpSpPr>
      <xdr:grpSpPr>
        <a:xfrm>
          <a:off x="5661465" y="59335780"/>
          <a:ext cx="4248149" cy="2350047"/>
          <a:chOff x="5709090" y="50734705"/>
          <a:chExt cx="4248149" cy="2350047"/>
        </a:xfrm>
      </xdr:grpSpPr>
      <xdr:pic>
        <xdr:nvPicPr>
          <xdr:cNvPr id="119" name="Imagen 118">
            <a:extLst>
              <a:ext uri="{FF2B5EF4-FFF2-40B4-BE49-F238E27FC236}">
                <a16:creationId xmlns:a16="http://schemas.microsoft.com/office/drawing/2014/main" id="{F1B2AF9E-59B1-4418-893A-6260A44833F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709090" y="50734705"/>
            <a:ext cx="4177860" cy="2350047"/>
          </a:xfrm>
          <a:prstGeom prst="rect">
            <a:avLst/>
          </a:prstGeom>
        </xdr:spPr>
      </xdr:pic>
      <xdr:sp macro="" textlink="">
        <xdr:nvSpPr>
          <xdr:cNvPr id="120" name="CuadroTexto 119">
            <a:extLst>
              <a:ext uri="{FF2B5EF4-FFF2-40B4-BE49-F238E27FC236}">
                <a16:creationId xmlns:a16="http://schemas.microsoft.com/office/drawing/2014/main" id="{8E9EABED-892E-4C3C-8E12-D29B60EF3959}"/>
              </a:ext>
            </a:extLst>
          </xdr:cNvPr>
          <xdr:cNvSpPr txBox="1"/>
        </xdr:nvSpPr>
        <xdr:spPr>
          <a:xfrm>
            <a:off x="8576115" y="5283020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44114</xdr:colOff>
      <xdr:row>217</xdr:row>
      <xdr:rowOff>54580</xdr:rowOff>
    </xdr:from>
    <xdr:to>
      <xdr:col>5</xdr:col>
      <xdr:colOff>1653838</xdr:colOff>
      <xdr:row>229</xdr:row>
      <xdr:rowOff>122635</xdr:rowOff>
    </xdr:to>
    <xdr:grpSp>
      <xdr:nvGrpSpPr>
        <xdr:cNvPr id="121" name="Grupo 120">
          <a:extLst>
            <a:ext uri="{FF2B5EF4-FFF2-40B4-BE49-F238E27FC236}">
              <a16:creationId xmlns:a16="http://schemas.microsoft.com/office/drawing/2014/main" id="{E0BAF0DF-126D-4E19-A02C-DEB6D47F81D2}"/>
            </a:ext>
          </a:extLst>
        </xdr:cNvPr>
        <xdr:cNvGrpSpPr/>
      </xdr:nvGrpSpPr>
      <xdr:grpSpPr>
        <a:xfrm>
          <a:off x="358439" y="63481555"/>
          <a:ext cx="4248149" cy="2354055"/>
          <a:chOff x="358439" y="53423155"/>
          <a:chExt cx="4248149" cy="2354055"/>
        </a:xfrm>
      </xdr:grpSpPr>
      <xdr:pic>
        <xdr:nvPicPr>
          <xdr:cNvPr id="122" name="Imagen 121">
            <a:extLst>
              <a:ext uri="{FF2B5EF4-FFF2-40B4-BE49-F238E27FC236}">
                <a16:creationId xmlns:a16="http://schemas.microsoft.com/office/drawing/2014/main" id="{54C40842-DEFF-41B7-BB0C-B036FD289BC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58439" y="53423155"/>
            <a:ext cx="4184985" cy="2354055"/>
          </a:xfrm>
          <a:prstGeom prst="rect">
            <a:avLst/>
          </a:prstGeom>
        </xdr:spPr>
      </xdr:pic>
      <xdr:sp macro="" textlink="">
        <xdr:nvSpPr>
          <xdr:cNvPr id="123" name="CuadroTexto 122">
            <a:extLst>
              <a:ext uri="{FF2B5EF4-FFF2-40B4-BE49-F238E27FC236}">
                <a16:creationId xmlns:a16="http://schemas.microsoft.com/office/drawing/2014/main" id="{531591DD-2033-464B-AFAB-6F23EA4E4FFB}"/>
              </a:ext>
            </a:extLst>
          </xdr:cNvPr>
          <xdr:cNvSpPr txBox="1"/>
        </xdr:nvSpPr>
        <xdr:spPr>
          <a:xfrm>
            <a:off x="3225464" y="5551865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458414</xdr:colOff>
      <xdr:row>217</xdr:row>
      <xdr:rowOff>79415</xdr:rowOff>
    </xdr:from>
    <xdr:to>
      <xdr:col>9</xdr:col>
      <xdr:colOff>1782388</xdr:colOff>
      <xdr:row>229</xdr:row>
      <xdr:rowOff>150170</xdr:rowOff>
    </xdr:to>
    <xdr:grpSp>
      <xdr:nvGrpSpPr>
        <xdr:cNvPr id="124" name="Grupo 123">
          <a:extLst>
            <a:ext uri="{FF2B5EF4-FFF2-40B4-BE49-F238E27FC236}">
              <a16:creationId xmlns:a16="http://schemas.microsoft.com/office/drawing/2014/main" id="{FB5C97CA-4490-45E0-BEC3-74FF7B22049D}"/>
            </a:ext>
          </a:extLst>
        </xdr:cNvPr>
        <xdr:cNvGrpSpPr/>
      </xdr:nvGrpSpPr>
      <xdr:grpSpPr>
        <a:xfrm>
          <a:off x="5620964" y="63506390"/>
          <a:ext cx="4257674" cy="2356755"/>
          <a:chOff x="5668589" y="53447990"/>
          <a:chExt cx="4257674" cy="2356755"/>
        </a:xfrm>
      </xdr:grpSpPr>
      <xdr:pic>
        <xdr:nvPicPr>
          <xdr:cNvPr id="125" name="Imagen 124">
            <a:extLst>
              <a:ext uri="{FF2B5EF4-FFF2-40B4-BE49-F238E27FC236}">
                <a16:creationId xmlns:a16="http://schemas.microsoft.com/office/drawing/2014/main" id="{77B1C505-645E-46CE-8180-D428E543C64F}"/>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668589" y="53447990"/>
            <a:ext cx="4189785" cy="2356755"/>
          </a:xfrm>
          <a:prstGeom prst="rect">
            <a:avLst/>
          </a:prstGeom>
        </xdr:spPr>
      </xdr:pic>
      <xdr:sp macro="" textlink="">
        <xdr:nvSpPr>
          <xdr:cNvPr id="126" name="CuadroTexto 125">
            <a:extLst>
              <a:ext uri="{FF2B5EF4-FFF2-40B4-BE49-F238E27FC236}">
                <a16:creationId xmlns:a16="http://schemas.microsoft.com/office/drawing/2014/main" id="{00AC1230-838A-4A7E-83D1-145E78859F2D}"/>
              </a:ext>
            </a:extLst>
          </xdr:cNvPr>
          <xdr:cNvSpPr txBox="1"/>
        </xdr:nvSpPr>
        <xdr:spPr>
          <a:xfrm>
            <a:off x="8545139" y="5553396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39918</xdr:colOff>
      <xdr:row>231</xdr:row>
      <xdr:rowOff>57150</xdr:rowOff>
    </xdr:from>
    <xdr:to>
      <xdr:col>5</xdr:col>
      <xdr:colOff>1211492</xdr:colOff>
      <xdr:row>243</xdr:row>
      <xdr:rowOff>171450</xdr:rowOff>
    </xdr:to>
    <xdr:grpSp>
      <xdr:nvGrpSpPr>
        <xdr:cNvPr id="127" name="Grupo 126">
          <a:extLst>
            <a:ext uri="{FF2B5EF4-FFF2-40B4-BE49-F238E27FC236}">
              <a16:creationId xmlns:a16="http://schemas.microsoft.com/office/drawing/2014/main" id="{3044A0B9-D339-4CDF-8FC3-B7A10994CF15}"/>
            </a:ext>
          </a:extLst>
        </xdr:cNvPr>
        <xdr:cNvGrpSpPr/>
      </xdr:nvGrpSpPr>
      <xdr:grpSpPr>
        <a:xfrm>
          <a:off x="906693" y="67017900"/>
          <a:ext cx="3257549" cy="2400300"/>
          <a:chOff x="906693" y="57035700"/>
          <a:chExt cx="3257549" cy="2400300"/>
        </a:xfrm>
      </xdr:grpSpPr>
      <xdr:pic>
        <xdr:nvPicPr>
          <xdr:cNvPr id="128" name="Imagen 127">
            <a:extLst>
              <a:ext uri="{FF2B5EF4-FFF2-40B4-BE49-F238E27FC236}">
                <a16:creationId xmlns:a16="http://schemas.microsoft.com/office/drawing/2014/main" id="{2907CCFE-0E72-4411-9F40-1AB4A2C0D32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906693" y="57035700"/>
            <a:ext cx="3200399" cy="2400300"/>
          </a:xfrm>
          <a:prstGeom prst="rect">
            <a:avLst/>
          </a:prstGeom>
        </xdr:spPr>
      </xdr:pic>
      <xdr:sp macro="" textlink="">
        <xdr:nvSpPr>
          <xdr:cNvPr id="129" name="CuadroTexto 128">
            <a:extLst>
              <a:ext uri="{FF2B5EF4-FFF2-40B4-BE49-F238E27FC236}">
                <a16:creationId xmlns:a16="http://schemas.microsoft.com/office/drawing/2014/main" id="{95B7AF7B-55A9-4E9E-8E41-490F67B0CF4F}"/>
              </a:ext>
            </a:extLst>
          </xdr:cNvPr>
          <xdr:cNvSpPr txBox="1"/>
        </xdr:nvSpPr>
        <xdr:spPr>
          <a:xfrm>
            <a:off x="2783118" y="5913120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377809</xdr:colOff>
      <xdr:row>231</xdr:row>
      <xdr:rowOff>69056</xdr:rowOff>
    </xdr:from>
    <xdr:to>
      <xdr:col>9</xdr:col>
      <xdr:colOff>1196958</xdr:colOff>
      <xdr:row>243</xdr:row>
      <xdr:rowOff>121456</xdr:rowOff>
    </xdr:to>
    <xdr:grpSp>
      <xdr:nvGrpSpPr>
        <xdr:cNvPr id="130" name="Grupo 129">
          <a:extLst>
            <a:ext uri="{FF2B5EF4-FFF2-40B4-BE49-F238E27FC236}">
              <a16:creationId xmlns:a16="http://schemas.microsoft.com/office/drawing/2014/main" id="{CDA144D4-505B-4A11-98DB-090EB3825002}"/>
            </a:ext>
          </a:extLst>
        </xdr:cNvPr>
        <xdr:cNvGrpSpPr/>
      </xdr:nvGrpSpPr>
      <xdr:grpSpPr>
        <a:xfrm>
          <a:off x="6111859" y="67029806"/>
          <a:ext cx="3181349" cy="2338400"/>
          <a:chOff x="6159484" y="57047606"/>
          <a:chExt cx="3181349" cy="2338400"/>
        </a:xfrm>
      </xdr:grpSpPr>
      <xdr:pic>
        <xdr:nvPicPr>
          <xdr:cNvPr id="131" name="Imagen 130">
            <a:extLst>
              <a:ext uri="{FF2B5EF4-FFF2-40B4-BE49-F238E27FC236}">
                <a16:creationId xmlns:a16="http://schemas.microsoft.com/office/drawing/2014/main" id="{3076B58F-0C97-4440-8305-A860DE831B75}"/>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6159484" y="57047606"/>
            <a:ext cx="3117866" cy="2338400"/>
          </a:xfrm>
          <a:prstGeom prst="rect">
            <a:avLst/>
          </a:prstGeom>
        </xdr:spPr>
      </xdr:pic>
      <xdr:sp macro="" textlink="">
        <xdr:nvSpPr>
          <xdr:cNvPr id="132" name="CuadroTexto 131">
            <a:extLst>
              <a:ext uri="{FF2B5EF4-FFF2-40B4-BE49-F238E27FC236}">
                <a16:creationId xmlns:a16="http://schemas.microsoft.com/office/drawing/2014/main" id="{10994262-01F4-49C6-8F3D-6DD7873E91BB}"/>
              </a:ext>
            </a:extLst>
          </xdr:cNvPr>
          <xdr:cNvSpPr txBox="1"/>
        </xdr:nvSpPr>
        <xdr:spPr>
          <a:xfrm>
            <a:off x="7959709" y="59124056"/>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459262</xdr:colOff>
      <xdr:row>245</xdr:row>
      <xdr:rowOff>38099</xdr:rowOff>
    </xdr:from>
    <xdr:to>
      <xdr:col>5</xdr:col>
      <xdr:colOff>1068861</xdr:colOff>
      <xdr:row>257</xdr:row>
      <xdr:rowOff>142874</xdr:rowOff>
    </xdr:to>
    <xdr:grpSp>
      <xdr:nvGrpSpPr>
        <xdr:cNvPr id="133" name="Grupo 132">
          <a:extLst>
            <a:ext uri="{FF2B5EF4-FFF2-40B4-BE49-F238E27FC236}">
              <a16:creationId xmlns:a16="http://schemas.microsoft.com/office/drawing/2014/main" id="{E7CA213E-9133-4C60-8575-B347965494DB}"/>
            </a:ext>
          </a:extLst>
        </xdr:cNvPr>
        <xdr:cNvGrpSpPr/>
      </xdr:nvGrpSpPr>
      <xdr:grpSpPr>
        <a:xfrm>
          <a:off x="773587" y="70218299"/>
          <a:ext cx="3248024" cy="2390775"/>
          <a:chOff x="773587" y="60159899"/>
          <a:chExt cx="3248024" cy="2390775"/>
        </a:xfrm>
      </xdr:grpSpPr>
      <xdr:pic>
        <xdr:nvPicPr>
          <xdr:cNvPr id="134" name="Imagen 133">
            <a:extLst>
              <a:ext uri="{FF2B5EF4-FFF2-40B4-BE49-F238E27FC236}">
                <a16:creationId xmlns:a16="http://schemas.microsoft.com/office/drawing/2014/main" id="{40826CB2-81BE-435D-8360-F78EE01F9B04}"/>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t="5586" b="4830"/>
          <a:stretch/>
        </xdr:blipFill>
        <xdr:spPr>
          <a:xfrm>
            <a:off x="773587" y="60159899"/>
            <a:ext cx="3188813" cy="2390775"/>
          </a:xfrm>
          <a:prstGeom prst="rect">
            <a:avLst/>
          </a:prstGeom>
        </xdr:spPr>
      </xdr:pic>
      <xdr:sp macro="" textlink="">
        <xdr:nvSpPr>
          <xdr:cNvPr id="135" name="CuadroTexto 134">
            <a:extLst>
              <a:ext uri="{FF2B5EF4-FFF2-40B4-BE49-F238E27FC236}">
                <a16:creationId xmlns:a16="http://schemas.microsoft.com/office/drawing/2014/main" id="{59EAFABD-CB55-403F-83AD-99B939A03ECF}"/>
              </a:ext>
            </a:extLst>
          </xdr:cNvPr>
          <xdr:cNvSpPr txBox="1"/>
        </xdr:nvSpPr>
        <xdr:spPr>
          <a:xfrm>
            <a:off x="2640487" y="62283974"/>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426806</xdr:colOff>
      <xdr:row>245</xdr:row>
      <xdr:rowOff>68925</xdr:rowOff>
    </xdr:from>
    <xdr:to>
      <xdr:col>9</xdr:col>
      <xdr:colOff>1141180</xdr:colOff>
      <xdr:row>257</xdr:row>
      <xdr:rowOff>63147</xdr:rowOff>
    </xdr:to>
    <xdr:grpSp>
      <xdr:nvGrpSpPr>
        <xdr:cNvPr id="136" name="Grupo 135">
          <a:extLst>
            <a:ext uri="{FF2B5EF4-FFF2-40B4-BE49-F238E27FC236}">
              <a16:creationId xmlns:a16="http://schemas.microsoft.com/office/drawing/2014/main" id="{D13F8843-D6EF-4D66-8FAE-F1C59997923F}"/>
            </a:ext>
          </a:extLst>
        </xdr:cNvPr>
        <xdr:cNvGrpSpPr/>
      </xdr:nvGrpSpPr>
      <xdr:grpSpPr>
        <a:xfrm>
          <a:off x="6160856" y="70249125"/>
          <a:ext cx="3076574" cy="2280222"/>
          <a:chOff x="6208481" y="60200250"/>
          <a:chExt cx="3076574" cy="2280222"/>
        </a:xfrm>
      </xdr:grpSpPr>
      <xdr:pic>
        <xdr:nvPicPr>
          <xdr:cNvPr id="137" name="Imagen 136">
            <a:extLst>
              <a:ext uri="{FF2B5EF4-FFF2-40B4-BE49-F238E27FC236}">
                <a16:creationId xmlns:a16="http://schemas.microsoft.com/office/drawing/2014/main" id="{C49550D0-92B4-4D87-9657-8BEC64E64FD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6208481" y="60200250"/>
            <a:ext cx="3040293" cy="2280222"/>
          </a:xfrm>
          <a:prstGeom prst="rect">
            <a:avLst/>
          </a:prstGeom>
        </xdr:spPr>
      </xdr:pic>
      <xdr:sp macro="" textlink="">
        <xdr:nvSpPr>
          <xdr:cNvPr id="138" name="CuadroTexto 137">
            <a:extLst>
              <a:ext uri="{FF2B5EF4-FFF2-40B4-BE49-F238E27FC236}">
                <a16:creationId xmlns:a16="http://schemas.microsoft.com/office/drawing/2014/main" id="{4BD39420-65C8-48D4-8644-9600ECFDF924}"/>
              </a:ext>
            </a:extLst>
          </xdr:cNvPr>
          <xdr:cNvSpPr txBox="1"/>
        </xdr:nvSpPr>
        <xdr:spPr>
          <a:xfrm>
            <a:off x="7903931" y="6222907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479157</xdr:colOff>
      <xdr:row>259</xdr:row>
      <xdr:rowOff>58143</xdr:rowOff>
    </xdr:from>
    <xdr:to>
      <xdr:col>5</xdr:col>
      <xdr:colOff>914400</xdr:colOff>
      <xdr:row>271</xdr:row>
      <xdr:rowOff>77396</xdr:rowOff>
    </xdr:to>
    <xdr:grpSp>
      <xdr:nvGrpSpPr>
        <xdr:cNvPr id="139" name="Grupo 138">
          <a:extLst>
            <a:ext uri="{FF2B5EF4-FFF2-40B4-BE49-F238E27FC236}">
              <a16:creationId xmlns:a16="http://schemas.microsoft.com/office/drawing/2014/main" id="{FD2D76E6-CD47-428C-AA16-69E6C8DD3C83}"/>
            </a:ext>
          </a:extLst>
        </xdr:cNvPr>
        <xdr:cNvGrpSpPr/>
      </xdr:nvGrpSpPr>
      <xdr:grpSpPr>
        <a:xfrm>
          <a:off x="793482" y="73524468"/>
          <a:ext cx="3073668" cy="2305253"/>
          <a:chOff x="793482" y="63094593"/>
          <a:chExt cx="3073668" cy="2305253"/>
        </a:xfrm>
      </xdr:grpSpPr>
      <xdr:pic>
        <xdr:nvPicPr>
          <xdr:cNvPr id="140" name="Imagen 139">
            <a:extLst>
              <a:ext uri="{FF2B5EF4-FFF2-40B4-BE49-F238E27FC236}">
                <a16:creationId xmlns:a16="http://schemas.microsoft.com/office/drawing/2014/main" id="{1D2D0250-5E9A-40C8-97E7-4567CBC62E23}"/>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793482" y="63094593"/>
            <a:ext cx="3073668" cy="2305253"/>
          </a:xfrm>
          <a:prstGeom prst="rect">
            <a:avLst/>
          </a:prstGeom>
        </xdr:spPr>
      </xdr:pic>
      <xdr:sp macro="" textlink="">
        <xdr:nvSpPr>
          <xdr:cNvPr id="141" name="CuadroTexto 140">
            <a:extLst>
              <a:ext uri="{FF2B5EF4-FFF2-40B4-BE49-F238E27FC236}">
                <a16:creationId xmlns:a16="http://schemas.microsoft.com/office/drawing/2014/main" id="{30325F68-5E2F-4B50-9F27-FD3E0DADD32D}"/>
              </a:ext>
            </a:extLst>
          </xdr:cNvPr>
          <xdr:cNvSpPr txBox="1"/>
        </xdr:nvSpPr>
        <xdr:spPr>
          <a:xfrm>
            <a:off x="2441307" y="6515199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495288</xdr:colOff>
      <xdr:row>273</xdr:row>
      <xdr:rowOff>47626</xdr:rowOff>
    </xdr:from>
    <xdr:to>
      <xdr:col>5</xdr:col>
      <xdr:colOff>1050656</xdr:colOff>
      <xdr:row>285</xdr:row>
      <xdr:rowOff>119074</xdr:rowOff>
    </xdr:to>
    <xdr:grpSp>
      <xdr:nvGrpSpPr>
        <xdr:cNvPr id="142" name="Grupo 141">
          <a:extLst>
            <a:ext uri="{FF2B5EF4-FFF2-40B4-BE49-F238E27FC236}">
              <a16:creationId xmlns:a16="http://schemas.microsoft.com/office/drawing/2014/main" id="{29C1548F-751E-45A2-8149-D328FC8C7960}"/>
            </a:ext>
          </a:extLst>
        </xdr:cNvPr>
        <xdr:cNvGrpSpPr/>
      </xdr:nvGrpSpPr>
      <xdr:grpSpPr>
        <a:xfrm>
          <a:off x="809613" y="77257276"/>
          <a:ext cx="3193793" cy="2357448"/>
          <a:chOff x="809613" y="65770126"/>
          <a:chExt cx="3193793" cy="2357448"/>
        </a:xfrm>
      </xdr:grpSpPr>
      <xdr:pic>
        <xdr:nvPicPr>
          <xdr:cNvPr id="143" name="Imagen 142">
            <a:extLst>
              <a:ext uri="{FF2B5EF4-FFF2-40B4-BE49-F238E27FC236}">
                <a16:creationId xmlns:a16="http://schemas.microsoft.com/office/drawing/2014/main" id="{5208F5E2-3092-4591-A5FF-25281FFA18A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09613" y="65770126"/>
            <a:ext cx="3143262" cy="2357448"/>
          </a:xfrm>
          <a:prstGeom prst="rect">
            <a:avLst/>
          </a:prstGeom>
        </xdr:spPr>
      </xdr:pic>
      <xdr:sp macro="" textlink="">
        <xdr:nvSpPr>
          <xdr:cNvPr id="144" name="CuadroTexto 143">
            <a:extLst>
              <a:ext uri="{FF2B5EF4-FFF2-40B4-BE49-F238E27FC236}">
                <a16:creationId xmlns:a16="http://schemas.microsoft.com/office/drawing/2014/main" id="{540AB01F-7BDF-4834-9916-55E78000EB8F}"/>
              </a:ext>
            </a:extLst>
          </xdr:cNvPr>
          <xdr:cNvSpPr txBox="1"/>
        </xdr:nvSpPr>
        <xdr:spPr>
          <a:xfrm>
            <a:off x="2622282" y="67885668"/>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322106</xdr:colOff>
      <xdr:row>259</xdr:row>
      <xdr:rowOff>57149</xdr:rowOff>
    </xdr:from>
    <xdr:to>
      <xdr:col>9</xdr:col>
      <xdr:colOff>1136381</xdr:colOff>
      <xdr:row>271</xdr:row>
      <xdr:rowOff>129896</xdr:rowOff>
    </xdr:to>
    <xdr:grpSp>
      <xdr:nvGrpSpPr>
        <xdr:cNvPr id="145" name="Grupo 144">
          <a:extLst>
            <a:ext uri="{FF2B5EF4-FFF2-40B4-BE49-F238E27FC236}">
              <a16:creationId xmlns:a16="http://schemas.microsoft.com/office/drawing/2014/main" id="{8BB76E11-275D-4D4A-B9B9-96E90CF97CA8}"/>
            </a:ext>
          </a:extLst>
        </xdr:cNvPr>
        <xdr:cNvGrpSpPr/>
      </xdr:nvGrpSpPr>
      <xdr:grpSpPr>
        <a:xfrm>
          <a:off x="6056156" y="73523474"/>
          <a:ext cx="3176475" cy="2358747"/>
          <a:chOff x="6103781" y="63093599"/>
          <a:chExt cx="3176475" cy="2358747"/>
        </a:xfrm>
      </xdr:grpSpPr>
      <xdr:pic>
        <xdr:nvPicPr>
          <xdr:cNvPr id="146" name="Imagen 145">
            <a:extLst>
              <a:ext uri="{FF2B5EF4-FFF2-40B4-BE49-F238E27FC236}">
                <a16:creationId xmlns:a16="http://schemas.microsoft.com/office/drawing/2014/main" id="{EADD7BB8-EEA6-4B21-AE3B-2F688CF6455A}"/>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6103781" y="63093599"/>
            <a:ext cx="3144993" cy="2358747"/>
          </a:xfrm>
          <a:prstGeom prst="rect">
            <a:avLst/>
          </a:prstGeom>
        </xdr:spPr>
      </xdr:pic>
      <xdr:sp macro="" textlink="">
        <xdr:nvSpPr>
          <xdr:cNvPr id="147" name="CuadroTexto 146">
            <a:extLst>
              <a:ext uri="{FF2B5EF4-FFF2-40B4-BE49-F238E27FC236}">
                <a16:creationId xmlns:a16="http://schemas.microsoft.com/office/drawing/2014/main" id="{4CD94C99-4876-47A4-BC65-445F5783D6EB}"/>
              </a:ext>
            </a:extLst>
          </xdr:cNvPr>
          <xdr:cNvSpPr txBox="1"/>
        </xdr:nvSpPr>
        <xdr:spPr>
          <a:xfrm>
            <a:off x="7899132" y="6520914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330813</xdr:colOff>
      <xdr:row>273</xdr:row>
      <xdr:rowOff>45545</xdr:rowOff>
    </xdr:from>
    <xdr:to>
      <xdr:col>9</xdr:col>
      <xdr:colOff>1178537</xdr:colOff>
      <xdr:row>285</xdr:row>
      <xdr:rowOff>126049</xdr:rowOff>
    </xdr:to>
    <xdr:grpSp>
      <xdr:nvGrpSpPr>
        <xdr:cNvPr id="148" name="Grupo 147">
          <a:extLst>
            <a:ext uri="{FF2B5EF4-FFF2-40B4-BE49-F238E27FC236}">
              <a16:creationId xmlns:a16="http://schemas.microsoft.com/office/drawing/2014/main" id="{BA6AA6E7-EA20-4AA2-A9D7-EA2BC98BBC5C}"/>
            </a:ext>
          </a:extLst>
        </xdr:cNvPr>
        <xdr:cNvGrpSpPr/>
      </xdr:nvGrpSpPr>
      <xdr:grpSpPr>
        <a:xfrm>
          <a:off x="6064863" y="77255195"/>
          <a:ext cx="3209924" cy="2366504"/>
          <a:chOff x="6112488" y="65768045"/>
          <a:chExt cx="3209924" cy="2366504"/>
        </a:xfrm>
      </xdr:grpSpPr>
      <xdr:pic>
        <xdr:nvPicPr>
          <xdr:cNvPr id="149" name="Imagen 148">
            <a:extLst>
              <a:ext uri="{FF2B5EF4-FFF2-40B4-BE49-F238E27FC236}">
                <a16:creationId xmlns:a16="http://schemas.microsoft.com/office/drawing/2014/main" id="{FA080F57-9E6D-4888-9931-3C77E7F83C04}"/>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6112488" y="65768045"/>
            <a:ext cx="3155337" cy="2366504"/>
          </a:xfrm>
          <a:prstGeom prst="rect">
            <a:avLst/>
          </a:prstGeom>
        </xdr:spPr>
      </xdr:pic>
      <xdr:sp macro="" textlink="">
        <xdr:nvSpPr>
          <xdr:cNvPr id="150" name="CuadroTexto 149">
            <a:extLst>
              <a:ext uri="{FF2B5EF4-FFF2-40B4-BE49-F238E27FC236}">
                <a16:creationId xmlns:a16="http://schemas.microsoft.com/office/drawing/2014/main" id="{A51CCD87-B0EC-4BB8-B3B0-1D7DF8F2D971}"/>
              </a:ext>
            </a:extLst>
          </xdr:cNvPr>
          <xdr:cNvSpPr txBox="1"/>
        </xdr:nvSpPr>
        <xdr:spPr>
          <a:xfrm>
            <a:off x="7941288" y="6780639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483363</xdr:colOff>
      <xdr:row>287</xdr:row>
      <xdr:rowOff>64857</xdr:rowOff>
    </xdr:from>
    <xdr:to>
      <xdr:col>5</xdr:col>
      <xdr:colOff>1016762</xdr:colOff>
      <xdr:row>299</xdr:row>
      <xdr:rowOff>145249</xdr:rowOff>
    </xdr:to>
    <xdr:grpSp>
      <xdr:nvGrpSpPr>
        <xdr:cNvPr id="151" name="Grupo 150">
          <a:extLst>
            <a:ext uri="{FF2B5EF4-FFF2-40B4-BE49-F238E27FC236}">
              <a16:creationId xmlns:a16="http://schemas.microsoft.com/office/drawing/2014/main" id="{1DBE4B34-A31A-4C47-BC90-623F4B97C886}"/>
            </a:ext>
          </a:extLst>
        </xdr:cNvPr>
        <xdr:cNvGrpSpPr/>
      </xdr:nvGrpSpPr>
      <xdr:grpSpPr>
        <a:xfrm>
          <a:off x="797688" y="80827332"/>
          <a:ext cx="3171824" cy="2366392"/>
          <a:chOff x="797688" y="68473407"/>
          <a:chExt cx="3171824" cy="2366392"/>
        </a:xfrm>
      </xdr:grpSpPr>
      <xdr:pic>
        <xdr:nvPicPr>
          <xdr:cNvPr id="152" name="Imagen 151">
            <a:extLst>
              <a:ext uri="{FF2B5EF4-FFF2-40B4-BE49-F238E27FC236}">
                <a16:creationId xmlns:a16="http://schemas.microsoft.com/office/drawing/2014/main" id="{FB39E07C-F66A-4C77-BC50-F95E404E19D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797688" y="68473407"/>
            <a:ext cx="3155187" cy="2366392"/>
          </a:xfrm>
          <a:prstGeom prst="rect">
            <a:avLst/>
          </a:prstGeom>
        </xdr:spPr>
      </xdr:pic>
      <xdr:sp macro="" textlink="">
        <xdr:nvSpPr>
          <xdr:cNvPr id="153" name="CuadroTexto 152">
            <a:extLst>
              <a:ext uri="{FF2B5EF4-FFF2-40B4-BE49-F238E27FC236}">
                <a16:creationId xmlns:a16="http://schemas.microsoft.com/office/drawing/2014/main" id="{6A8D896D-6B50-4921-B69C-0F3ED30C571D}"/>
              </a:ext>
            </a:extLst>
          </xdr:cNvPr>
          <xdr:cNvSpPr txBox="1"/>
        </xdr:nvSpPr>
        <xdr:spPr>
          <a:xfrm>
            <a:off x="2588388" y="70578432"/>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338088</xdr:colOff>
      <xdr:row>287</xdr:row>
      <xdr:rowOff>34462</xdr:rowOff>
    </xdr:from>
    <xdr:to>
      <xdr:col>9</xdr:col>
      <xdr:colOff>1238249</xdr:colOff>
      <xdr:row>299</xdr:row>
      <xdr:rowOff>152400</xdr:rowOff>
    </xdr:to>
    <xdr:grpSp>
      <xdr:nvGrpSpPr>
        <xdr:cNvPr id="154" name="Grupo 153">
          <a:extLst>
            <a:ext uri="{FF2B5EF4-FFF2-40B4-BE49-F238E27FC236}">
              <a16:creationId xmlns:a16="http://schemas.microsoft.com/office/drawing/2014/main" id="{0DAEBEA6-35F6-4832-84E4-A919FF2F1296}"/>
            </a:ext>
          </a:extLst>
        </xdr:cNvPr>
        <xdr:cNvGrpSpPr/>
      </xdr:nvGrpSpPr>
      <xdr:grpSpPr>
        <a:xfrm>
          <a:off x="6072138" y="80796937"/>
          <a:ext cx="3262361" cy="2403938"/>
          <a:chOff x="6119763" y="68443012"/>
          <a:chExt cx="3262361" cy="2403938"/>
        </a:xfrm>
      </xdr:grpSpPr>
      <xdr:pic>
        <xdr:nvPicPr>
          <xdr:cNvPr id="155" name="Imagen 154">
            <a:extLst>
              <a:ext uri="{FF2B5EF4-FFF2-40B4-BE49-F238E27FC236}">
                <a16:creationId xmlns:a16="http://schemas.microsoft.com/office/drawing/2014/main" id="{66C2B2CE-F80E-42DC-A8FC-328A61992B4B}"/>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6119763" y="68443012"/>
            <a:ext cx="3205248" cy="2403938"/>
          </a:xfrm>
          <a:prstGeom prst="rect">
            <a:avLst/>
          </a:prstGeom>
        </xdr:spPr>
      </xdr:pic>
      <xdr:sp macro="" textlink="">
        <xdr:nvSpPr>
          <xdr:cNvPr id="156" name="CuadroTexto 155">
            <a:extLst>
              <a:ext uri="{FF2B5EF4-FFF2-40B4-BE49-F238E27FC236}">
                <a16:creationId xmlns:a16="http://schemas.microsoft.com/office/drawing/2014/main" id="{E9632BBE-8784-4E2E-BF61-888E9F442AB5}"/>
              </a:ext>
            </a:extLst>
          </xdr:cNvPr>
          <xdr:cNvSpPr txBox="1"/>
        </xdr:nvSpPr>
        <xdr:spPr>
          <a:xfrm>
            <a:off x="8001000" y="7060882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488013</xdr:colOff>
      <xdr:row>301</xdr:row>
      <xdr:rowOff>46801</xdr:rowOff>
    </xdr:from>
    <xdr:to>
      <xdr:col>5</xdr:col>
      <xdr:colOff>1011887</xdr:colOff>
      <xdr:row>313</xdr:row>
      <xdr:rowOff>130849</xdr:rowOff>
    </xdr:to>
    <xdr:grpSp>
      <xdr:nvGrpSpPr>
        <xdr:cNvPr id="157" name="Grupo 156">
          <a:extLst>
            <a:ext uri="{FF2B5EF4-FFF2-40B4-BE49-F238E27FC236}">
              <a16:creationId xmlns:a16="http://schemas.microsoft.com/office/drawing/2014/main" id="{A19EBA54-2E5C-43F9-BD99-BF70977D2226}"/>
            </a:ext>
          </a:extLst>
        </xdr:cNvPr>
        <xdr:cNvGrpSpPr/>
      </xdr:nvGrpSpPr>
      <xdr:grpSpPr>
        <a:xfrm>
          <a:off x="802338" y="84362101"/>
          <a:ext cx="3162299" cy="2370048"/>
          <a:chOff x="802338" y="71141401"/>
          <a:chExt cx="3162299" cy="2370048"/>
        </a:xfrm>
      </xdr:grpSpPr>
      <xdr:pic>
        <xdr:nvPicPr>
          <xdr:cNvPr id="158" name="Imagen 157">
            <a:extLst>
              <a:ext uri="{FF2B5EF4-FFF2-40B4-BE49-F238E27FC236}">
                <a16:creationId xmlns:a16="http://schemas.microsoft.com/office/drawing/2014/main" id="{154F98DC-5639-4395-86B7-2EB7B11EFF35}"/>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802338" y="71141401"/>
            <a:ext cx="3160062" cy="2370048"/>
          </a:xfrm>
          <a:prstGeom prst="rect">
            <a:avLst/>
          </a:prstGeom>
        </xdr:spPr>
      </xdr:pic>
      <xdr:sp macro="" textlink="">
        <xdr:nvSpPr>
          <xdr:cNvPr id="159" name="CuadroTexto 158">
            <a:extLst>
              <a:ext uri="{FF2B5EF4-FFF2-40B4-BE49-F238E27FC236}">
                <a16:creationId xmlns:a16="http://schemas.microsoft.com/office/drawing/2014/main" id="{BC2218B2-D98F-449B-85D9-751CC4C87000}"/>
              </a:ext>
            </a:extLst>
          </xdr:cNvPr>
          <xdr:cNvSpPr txBox="1"/>
        </xdr:nvSpPr>
        <xdr:spPr>
          <a:xfrm>
            <a:off x="2583513" y="73265476"/>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376038</xdr:colOff>
      <xdr:row>301</xdr:row>
      <xdr:rowOff>47625</xdr:rowOff>
    </xdr:from>
    <xdr:to>
      <xdr:col>9</xdr:col>
      <xdr:colOff>1242812</xdr:colOff>
      <xdr:row>313</xdr:row>
      <xdr:rowOff>142698</xdr:rowOff>
    </xdr:to>
    <xdr:grpSp>
      <xdr:nvGrpSpPr>
        <xdr:cNvPr id="160" name="Grupo 159">
          <a:extLst>
            <a:ext uri="{FF2B5EF4-FFF2-40B4-BE49-F238E27FC236}">
              <a16:creationId xmlns:a16="http://schemas.microsoft.com/office/drawing/2014/main" id="{E8B29B8D-2348-4262-8228-1248E2B352F7}"/>
            </a:ext>
          </a:extLst>
        </xdr:cNvPr>
        <xdr:cNvGrpSpPr/>
      </xdr:nvGrpSpPr>
      <xdr:grpSpPr>
        <a:xfrm>
          <a:off x="6110088" y="84362925"/>
          <a:ext cx="3228974" cy="2381073"/>
          <a:chOff x="6157713" y="71142225"/>
          <a:chExt cx="3228974" cy="2381073"/>
        </a:xfrm>
      </xdr:grpSpPr>
      <xdr:pic>
        <xdr:nvPicPr>
          <xdr:cNvPr id="161" name="Imagen 160">
            <a:extLst>
              <a:ext uri="{FF2B5EF4-FFF2-40B4-BE49-F238E27FC236}">
                <a16:creationId xmlns:a16="http://schemas.microsoft.com/office/drawing/2014/main" id="{4BA35F16-9012-4A76-971F-DFAD3E3FA6D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57713" y="71142225"/>
            <a:ext cx="3174762" cy="2381073"/>
          </a:xfrm>
          <a:prstGeom prst="rect">
            <a:avLst/>
          </a:prstGeom>
        </xdr:spPr>
      </xdr:pic>
      <xdr:sp macro="" textlink="">
        <xdr:nvSpPr>
          <xdr:cNvPr id="162" name="CuadroTexto 161">
            <a:extLst>
              <a:ext uri="{FF2B5EF4-FFF2-40B4-BE49-F238E27FC236}">
                <a16:creationId xmlns:a16="http://schemas.microsoft.com/office/drawing/2014/main" id="{FB723601-A26B-45E9-BD56-C02CD0CB95D0}"/>
              </a:ext>
            </a:extLst>
          </xdr:cNvPr>
          <xdr:cNvSpPr txBox="1"/>
        </xdr:nvSpPr>
        <xdr:spPr>
          <a:xfrm>
            <a:off x="8005563" y="7325677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485538</xdr:colOff>
      <xdr:row>315</xdr:row>
      <xdr:rowOff>66281</xdr:rowOff>
    </xdr:from>
    <xdr:to>
      <xdr:col>5</xdr:col>
      <xdr:colOff>1047512</xdr:colOff>
      <xdr:row>327</xdr:row>
      <xdr:rowOff>137898</xdr:rowOff>
    </xdr:to>
    <xdr:grpSp>
      <xdr:nvGrpSpPr>
        <xdr:cNvPr id="163" name="Grupo 162">
          <a:extLst>
            <a:ext uri="{FF2B5EF4-FFF2-40B4-BE49-F238E27FC236}">
              <a16:creationId xmlns:a16="http://schemas.microsoft.com/office/drawing/2014/main" id="{FD9C87E1-52D6-47C0-9973-727F002D84C5}"/>
            </a:ext>
          </a:extLst>
        </xdr:cNvPr>
        <xdr:cNvGrpSpPr/>
      </xdr:nvGrpSpPr>
      <xdr:grpSpPr>
        <a:xfrm>
          <a:off x="799863" y="88039181"/>
          <a:ext cx="3200399" cy="2357617"/>
          <a:chOff x="799863" y="73846931"/>
          <a:chExt cx="3200399" cy="2357617"/>
        </a:xfrm>
      </xdr:grpSpPr>
      <xdr:pic>
        <xdr:nvPicPr>
          <xdr:cNvPr id="164" name="Imagen 163">
            <a:extLst>
              <a:ext uri="{FF2B5EF4-FFF2-40B4-BE49-F238E27FC236}">
                <a16:creationId xmlns:a16="http://schemas.microsoft.com/office/drawing/2014/main" id="{E9E42566-A6A3-44F0-AD15-9975B3A2E042}"/>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799863" y="73846931"/>
            <a:ext cx="3143487" cy="2357617"/>
          </a:xfrm>
          <a:prstGeom prst="rect">
            <a:avLst/>
          </a:prstGeom>
        </xdr:spPr>
      </xdr:pic>
      <xdr:sp macro="" textlink="">
        <xdr:nvSpPr>
          <xdr:cNvPr id="165" name="CuadroTexto 164">
            <a:extLst>
              <a:ext uri="{FF2B5EF4-FFF2-40B4-BE49-F238E27FC236}">
                <a16:creationId xmlns:a16="http://schemas.microsoft.com/office/drawing/2014/main" id="{E1EF0B7E-D71C-4102-AD21-126C5ED1FA79}"/>
              </a:ext>
            </a:extLst>
          </xdr:cNvPr>
          <xdr:cNvSpPr txBox="1"/>
        </xdr:nvSpPr>
        <xdr:spPr>
          <a:xfrm>
            <a:off x="2619138" y="75951956"/>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406701</xdr:colOff>
      <xdr:row>315</xdr:row>
      <xdr:rowOff>45468</xdr:rowOff>
    </xdr:from>
    <xdr:to>
      <xdr:col>9</xdr:col>
      <xdr:colOff>1254425</xdr:colOff>
      <xdr:row>327</xdr:row>
      <xdr:rowOff>133350</xdr:rowOff>
    </xdr:to>
    <xdr:grpSp>
      <xdr:nvGrpSpPr>
        <xdr:cNvPr id="166" name="Grupo 165">
          <a:extLst>
            <a:ext uri="{FF2B5EF4-FFF2-40B4-BE49-F238E27FC236}">
              <a16:creationId xmlns:a16="http://schemas.microsoft.com/office/drawing/2014/main" id="{69E9036B-A191-416D-B68D-98F7D32C05B9}"/>
            </a:ext>
          </a:extLst>
        </xdr:cNvPr>
        <xdr:cNvGrpSpPr/>
      </xdr:nvGrpSpPr>
      <xdr:grpSpPr>
        <a:xfrm>
          <a:off x="6140751" y="88018368"/>
          <a:ext cx="3209924" cy="2373882"/>
          <a:chOff x="6188376" y="73826118"/>
          <a:chExt cx="3209924" cy="2373882"/>
        </a:xfrm>
      </xdr:grpSpPr>
      <xdr:pic>
        <xdr:nvPicPr>
          <xdr:cNvPr id="167" name="Imagen 166">
            <a:extLst>
              <a:ext uri="{FF2B5EF4-FFF2-40B4-BE49-F238E27FC236}">
                <a16:creationId xmlns:a16="http://schemas.microsoft.com/office/drawing/2014/main" id="{538DC874-44C8-4203-BE1A-9AE1CF56F9B2}"/>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6188376" y="73826118"/>
            <a:ext cx="3165174" cy="2373882"/>
          </a:xfrm>
          <a:prstGeom prst="rect">
            <a:avLst/>
          </a:prstGeom>
        </xdr:spPr>
      </xdr:pic>
      <xdr:sp macro="" textlink="">
        <xdr:nvSpPr>
          <xdr:cNvPr id="168" name="CuadroTexto 167">
            <a:extLst>
              <a:ext uri="{FF2B5EF4-FFF2-40B4-BE49-F238E27FC236}">
                <a16:creationId xmlns:a16="http://schemas.microsoft.com/office/drawing/2014/main" id="{315F4CE1-AAD5-44C2-B76E-591AAB0EECB8}"/>
              </a:ext>
            </a:extLst>
          </xdr:cNvPr>
          <xdr:cNvSpPr txBox="1"/>
        </xdr:nvSpPr>
        <xdr:spPr>
          <a:xfrm>
            <a:off x="8017176" y="7596924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249672</xdr:colOff>
      <xdr:row>329</xdr:row>
      <xdr:rowOff>66675</xdr:rowOff>
    </xdr:from>
    <xdr:to>
      <xdr:col>5</xdr:col>
      <xdr:colOff>1459346</xdr:colOff>
      <xdr:row>341</xdr:row>
      <xdr:rowOff>142875</xdr:rowOff>
    </xdr:to>
    <xdr:grpSp>
      <xdr:nvGrpSpPr>
        <xdr:cNvPr id="169" name="Grupo 168">
          <a:extLst>
            <a:ext uri="{FF2B5EF4-FFF2-40B4-BE49-F238E27FC236}">
              <a16:creationId xmlns:a16="http://schemas.microsoft.com/office/drawing/2014/main" id="{23FCEEAE-FC3E-4E68-8826-72D77C1D97EE}"/>
            </a:ext>
          </a:extLst>
        </xdr:cNvPr>
        <xdr:cNvGrpSpPr/>
      </xdr:nvGrpSpPr>
      <xdr:grpSpPr>
        <a:xfrm>
          <a:off x="563997" y="91459050"/>
          <a:ext cx="3848099" cy="2362200"/>
          <a:chOff x="563997" y="76533375"/>
          <a:chExt cx="3848099" cy="2362200"/>
        </a:xfrm>
      </xdr:grpSpPr>
      <xdr:pic>
        <xdr:nvPicPr>
          <xdr:cNvPr id="170" name="Imagen 169">
            <a:extLst>
              <a:ext uri="{FF2B5EF4-FFF2-40B4-BE49-F238E27FC236}">
                <a16:creationId xmlns:a16="http://schemas.microsoft.com/office/drawing/2014/main" id="{D6BBD94F-CEC1-494F-A469-81BCDC53080E}"/>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b="17344"/>
          <a:stretch/>
        </xdr:blipFill>
        <xdr:spPr>
          <a:xfrm>
            <a:off x="563997" y="76533375"/>
            <a:ext cx="3810524" cy="2362200"/>
          </a:xfrm>
          <a:prstGeom prst="rect">
            <a:avLst/>
          </a:prstGeom>
        </xdr:spPr>
      </xdr:pic>
      <xdr:sp macro="" textlink="">
        <xdr:nvSpPr>
          <xdr:cNvPr id="171" name="CuadroTexto 170">
            <a:extLst>
              <a:ext uri="{FF2B5EF4-FFF2-40B4-BE49-F238E27FC236}">
                <a16:creationId xmlns:a16="http://schemas.microsoft.com/office/drawing/2014/main" id="{7471BA44-DBA3-42E1-AE42-8A11FEB6C227}"/>
              </a:ext>
            </a:extLst>
          </xdr:cNvPr>
          <xdr:cNvSpPr txBox="1"/>
        </xdr:nvSpPr>
        <xdr:spPr>
          <a:xfrm>
            <a:off x="3030972" y="7864792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399598</xdr:colOff>
      <xdr:row>329</xdr:row>
      <xdr:rowOff>47625</xdr:rowOff>
    </xdr:from>
    <xdr:to>
      <xdr:col>9</xdr:col>
      <xdr:colOff>1323522</xdr:colOff>
      <xdr:row>341</xdr:row>
      <xdr:rowOff>123825</xdr:rowOff>
    </xdr:to>
    <xdr:grpSp>
      <xdr:nvGrpSpPr>
        <xdr:cNvPr id="172" name="Grupo 171">
          <a:extLst>
            <a:ext uri="{FF2B5EF4-FFF2-40B4-BE49-F238E27FC236}">
              <a16:creationId xmlns:a16="http://schemas.microsoft.com/office/drawing/2014/main" id="{67F0BE0D-773F-4923-B3A9-15BE7B550C22}"/>
            </a:ext>
          </a:extLst>
        </xdr:cNvPr>
        <xdr:cNvGrpSpPr/>
      </xdr:nvGrpSpPr>
      <xdr:grpSpPr>
        <a:xfrm>
          <a:off x="6133648" y="91440000"/>
          <a:ext cx="3286124" cy="2362200"/>
          <a:chOff x="6181273" y="76514325"/>
          <a:chExt cx="3286124" cy="2362200"/>
        </a:xfrm>
      </xdr:grpSpPr>
      <xdr:pic>
        <xdr:nvPicPr>
          <xdr:cNvPr id="173" name="Imagen 172">
            <a:extLst>
              <a:ext uri="{FF2B5EF4-FFF2-40B4-BE49-F238E27FC236}">
                <a16:creationId xmlns:a16="http://schemas.microsoft.com/office/drawing/2014/main" id="{7C75131B-0EB0-4EF9-966B-359A9404D685}"/>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 t="16565" r="616" b="10918"/>
          <a:stretch/>
        </xdr:blipFill>
        <xdr:spPr>
          <a:xfrm>
            <a:off x="6181273" y="76514325"/>
            <a:ext cx="3247246" cy="2362200"/>
          </a:xfrm>
          <a:prstGeom prst="rect">
            <a:avLst/>
          </a:prstGeom>
        </xdr:spPr>
      </xdr:pic>
      <xdr:sp macro="" textlink="">
        <xdr:nvSpPr>
          <xdr:cNvPr id="174" name="CuadroTexto 173">
            <a:extLst>
              <a:ext uri="{FF2B5EF4-FFF2-40B4-BE49-F238E27FC236}">
                <a16:creationId xmlns:a16="http://schemas.microsoft.com/office/drawing/2014/main" id="{25006D59-600F-48C9-AFF4-E74266DA43FF}"/>
              </a:ext>
            </a:extLst>
          </xdr:cNvPr>
          <xdr:cNvSpPr txBox="1"/>
        </xdr:nvSpPr>
        <xdr:spPr>
          <a:xfrm>
            <a:off x="8086273" y="7863840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20023</xdr:colOff>
      <xdr:row>343</xdr:row>
      <xdr:rowOff>34463</xdr:rowOff>
    </xdr:from>
    <xdr:to>
      <xdr:col>5</xdr:col>
      <xdr:colOff>1239222</xdr:colOff>
      <xdr:row>355</xdr:row>
      <xdr:rowOff>126603</xdr:rowOff>
    </xdr:to>
    <xdr:grpSp>
      <xdr:nvGrpSpPr>
        <xdr:cNvPr id="175" name="Grupo 174">
          <a:extLst>
            <a:ext uri="{FF2B5EF4-FFF2-40B4-BE49-F238E27FC236}">
              <a16:creationId xmlns:a16="http://schemas.microsoft.com/office/drawing/2014/main" id="{9F9E348A-52D7-43B7-B27B-3F4477537E1B}"/>
            </a:ext>
          </a:extLst>
        </xdr:cNvPr>
        <xdr:cNvGrpSpPr/>
      </xdr:nvGrpSpPr>
      <xdr:grpSpPr>
        <a:xfrm>
          <a:off x="886798" y="95322563"/>
          <a:ext cx="3305174" cy="2378140"/>
          <a:chOff x="886798" y="79187213"/>
          <a:chExt cx="3305174" cy="2378140"/>
        </a:xfrm>
      </xdr:grpSpPr>
      <xdr:pic>
        <xdr:nvPicPr>
          <xdr:cNvPr id="176" name="Imagen 175">
            <a:extLst>
              <a:ext uri="{FF2B5EF4-FFF2-40B4-BE49-F238E27FC236}">
                <a16:creationId xmlns:a16="http://schemas.microsoft.com/office/drawing/2014/main" id="{23EC8FEA-B8F2-40BC-B301-014292FE0EC3}"/>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886798" y="79187213"/>
            <a:ext cx="3247052" cy="2378140"/>
          </a:xfrm>
          <a:prstGeom prst="rect">
            <a:avLst/>
          </a:prstGeom>
        </xdr:spPr>
      </xdr:pic>
      <xdr:sp macro="" textlink="">
        <xdr:nvSpPr>
          <xdr:cNvPr id="177" name="CuadroTexto 176">
            <a:extLst>
              <a:ext uri="{FF2B5EF4-FFF2-40B4-BE49-F238E27FC236}">
                <a16:creationId xmlns:a16="http://schemas.microsoft.com/office/drawing/2014/main" id="{DC3F7674-561E-47BB-A9D4-D192D0C99D0F}"/>
              </a:ext>
            </a:extLst>
          </xdr:cNvPr>
          <xdr:cNvSpPr txBox="1"/>
        </xdr:nvSpPr>
        <xdr:spPr>
          <a:xfrm>
            <a:off x="2810848" y="81320813"/>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447675</xdr:colOff>
      <xdr:row>343</xdr:row>
      <xdr:rowOff>35951</xdr:rowOff>
    </xdr:from>
    <xdr:to>
      <xdr:col>9</xdr:col>
      <xdr:colOff>1314449</xdr:colOff>
      <xdr:row>355</xdr:row>
      <xdr:rowOff>121679</xdr:rowOff>
    </xdr:to>
    <xdr:grpSp>
      <xdr:nvGrpSpPr>
        <xdr:cNvPr id="178" name="Grupo 177">
          <a:extLst>
            <a:ext uri="{FF2B5EF4-FFF2-40B4-BE49-F238E27FC236}">
              <a16:creationId xmlns:a16="http://schemas.microsoft.com/office/drawing/2014/main" id="{F7A24C0B-F625-431B-9C3E-78E1C40A2AE7}"/>
            </a:ext>
          </a:extLst>
        </xdr:cNvPr>
        <xdr:cNvGrpSpPr/>
      </xdr:nvGrpSpPr>
      <xdr:grpSpPr>
        <a:xfrm>
          <a:off x="6181725" y="95324051"/>
          <a:ext cx="3228974" cy="2371728"/>
          <a:chOff x="6229350" y="79188701"/>
          <a:chExt cx="3228974" cy="2371728"/>
        </a:xfrm>
      </xdr:grpSpPr>
      <xdr:pic>
        <xdr:nvPicPr>
          <xdr:cNvPr id="179" name="Imagen 178">
            <a:extLst>
              <a:ext uri="{FF2B5EF4-FFF2-40B4-BE49-F238E27FC236}">
                <a16:creationId xmlns:a16="http://schemas.microsoft.com/office/drawing/2014/main" id="{57B37B64-65AB-4A49-A62D-40F5F4DC33D2}"/>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6229350" y="79188701"/>
            <a:ext cx="3181350" cy="2371728"/>
          </a:xfrm>
          <a:prstGeom prst="rect">
            <a:avLst/>
          </a:prstGeom>
        </xdr:spPr>
      </xdr:pic>
      <xdr:sp macro="" textlink="">
        <xdr:nvSpPr>
          <xdr:cNvPr id="180" name="CuadroTexto 179">
            <a:extLst>
              <a:ext uri="{FF2B5EF4-FFF2-40B4-BE49-F238E27FC236}">
                <a16:creationId xmlns:a16="http://schemas.microsoft.com/office/drawing/2014/main" id="{115697D6-98A6-482C-A10E-34C72B08A858}"/>
              </a:ext>
            </a:extLst>
          </xdr:cNvPr>
          <xdr:cNvSpPr txBox="1"/>
        </xdr:nvSpPr>
        <xdr:spPr>
          <a:xfrm>
            <a:off x="8077200" y="81303251"/>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47625</xdr:colOff>
      <xdr:row>357</xdr:row>
      <xdr:rowOff>55695</xdr:rowOff>
    </xdr:from>
    <xdr:to>
      <xdr:col>5</xdr:col>
      <xdr:colOff>1209674</xdr:colOff>
      <xdr:row>369</xdr:row>
      <xdr:rowOff>143167</xdr:rowOff>
    </xdr:to>
    <xdr:grpSp>
      <xdr:nvGrpSpPr>
        <xdr:cNvPr id="181" name="Grupo 180">
          <a:extLst>
            <a:ext uri="{FF2B5EF4-FFF2-40B4-BE49-F238E27FC236}">
              <a16:creationId xmlns:a16="http://schemas.microsoft.com/office/drawing/2014/main" id="{8558420D-F4FC-4972-BAED-CD7BFA46180F}"/>
            </a:ext>
          </a:extLst>
        </xdr:cNvPr>
        <xdr:cNvGrpSpPr/>
      </xdr:nvGrpSpPr>
      <xdr:grpSpPr>
        <a:xfrm>
          <a:off x="914400" y="99430020"/>
          <a:ext cx="3248024" cy="2373472"/>
          <a:chOff x="914400" y="81894495"/>
          <a:chExt cx="3248024" cy="2373472"/>
        </a:xfrm>
      </xdr:grpSpPr>
      <xdr:pic>
        <xdr:nvPicPr>
          <xdr:cNvPr id="182" name="Imagen 181">
            <a:extLst>
              <a:ext uri="{FF2B5EF4-FFF2-40B4-BE49-F238E27FC236}">
                <a16:creationId xmlns:a16="http://schemas.microsoft.com/office/drawing/2014/main" id="{4E292F88-88D5-4D08-B2B2-1C306F4EB054}"/>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914400" y="81894495"/>
            <a:ext cx="3209925" cy="2373472"/>
          </a:xfrm>
          <a:prstGeom prst="rect">
            <a:avLst/>
          </a:prstGeom>
        </xdr:spPr>
      </xdr:pic>
      <xdr:sp macro="" textlink="">
        <xdr:nvSpPr>
          <xdr:cNvPr id="183" name="CuadroTexto 182">
            <a:extLst>
              <a:ext uri="{FF2B5EF4-FFF2-40B4-BE49-F238E27FC236}">
                <a16:creationId xmlns:a16="http://schemas.microsoft.com/office/drawing/2014/main" id="{09588A9A-D050-4FB4-98CB-83F7B4F5B739}"/>
              </a:ext>
            </a:extLst>
          </xdr:cNvPr>
          <xdr:cNvSpPr txBox="1"/>
        </xdr:nvSpPr>
        <xdr:spPr>
          <a:xfrm>
            <a:off x="2781300" y="8401857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502350</xdr:colOff>
      <xdr:row>357</xdr:row>
      <xdr:rowOff>68661</xdr:rowOff>
    </xdr:from>
    <xdr:to>
      <xdr:col>9</xdr:col>
      <xdr:colOff>1321499</xdr:colOff>
      <xdr:row>369</xdr:row>
      <xdr:rowOff>143017</xdr:rowOff>
    </xdr:to>
    <xdr:grpSp>
      <xdr:nvGrpSpPr>
        <xdr:cNvPr id="184" name="Grupo 183">
          <a:extLst>
            <a:ext uri="{FF2B5EF4-FFF2-40B4-BE49-F238E27FC236}">
              <a16:creationId xmlns:a16="http://schemas.microsoft.com/office/drawing/2014/main" id="{87F06B6E-6E30-480B-88DC-FF11B7F3697F}"/>
            </a:ext>
          </a:extLst>
        </xdr:cNvPr>
        <xdr:cNvGrpSpPr/>
      </xdr:nvGrpSpPr>
      <xdr:grpSpPr>
        <a:xfrm>
          <a:off x="6236400" y="99442986"/>
          <a:ext cx="3181349" cy="2360356"/>
          <a:chOff x="6284025" y="81907461"/>
          <a:chExt cx="3181349" cy="2360356"/>
        </a:xfrm>
      </xdr:grpSpPr>
      <xdr:pic>
        <xdr:nvPicPr>
          <xdr:cNvPr id="185" name="Imagen 184">
            <a:extLst>
              <a:ext uri="{FF2B5EF4-FFF2-40B4-BE49-F238E27FC236}">
                <a16:creationId xmlns:a16="http://schemas.microsoft.com/office/drawing/2014/main" id="{9F104127-EBEF-4AD9-A913-8D4EF71DC454}"/>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6284025" y="81907461"/>
            <a:ext cx="3145725" cy="2360356"/>
          </a:xfrm>
          <a:prstGeom prst="rect">
            <a:avLst/>
          </a:prstGeom>
        </xdr:spPr>
      </xdr:pic>
      <xdr:sp macro="" textlink="">
        <xdr:nvSpPr>
          <xdr:cNvPr id="186" name="CuadroTexto 185">
            <a:extLst>
              <a:ext uri="{FF2B5EF4-FFF2-40B4-BE49-F238E27FC236}">
                <a16:creationId xmlns:a16="http://schemas.microsoft.com/office/drawing/2014/main" id="{9D61EF06-6950-4B0C-8DEF-170F5BC5674B}"/>
              </a:ext>
            </a:extLst>
          </xdr:cNvPr>
          <xdr:cNvSpPr txBox="1"/>
        </xdr:nvSpPr>
        <xdr:spPr>
          <a:xfrm>
            <a:off x="8084250" y="84002961"/>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66676</xdr:colOff>
      <xdr:row>371</xdr:row>
      <xdr:rowOff>24046</xdr:rowOff>
    </xdr:from>
    <xdr:to>
      <xdr:col>5</xdr:col>
      <xdr:colOff>1238250</xdr:colOff>
      <xdr:row>383</xdr:row>
      <xdr:rowOff>131204</xdr:rowOff>
    </xdr:to>
    <xdr:grpSp>
      <xdr:nvGrpSpPr>
        <xdr:cNvPr id="187" name="Grupo 186">
          <a:extLst>
            <a:ext uri="{FF2B5EF4-FFF2-40B4-BE49-F238E27FC236}">
              <a16:creationId xmlns:a16="http://schemas.microsoft.com/office/drawing/2014/main" id="{6A266A32-2E1E-4FBD-97BA-07EBC0F6DCC8}"/>
            </a:ext>
          </a:extLst>
        </xdr:cNvPr>
        <xdr:cNvGrpSpPr/>
      </xdr:nvGrpSpPr>
      <xdr:grpSpPr>
        <a:xfrm>
          <a:off x="933451" y="102836896"/>
          <a:ext cx="3257549" cy="2393158"/>
          <a:chOff x="933451" y="84548896"/>
          <a:chExt cx="3257549" cy="2393158"/>
        </a:xfrm>
      </xdr:grpSpPr>
      <xdr:pic>
        <xdr:nvPicPr>
          <xdr:cNvPr id="188" name="Imagen 187">
            <a:extLst>
              <a:ext uri="{FF2B5EF4-FFF2-40B4-BE49-F238E27FC236}">
                <a16:creationId xmlns:a16="http://schemas.microsoft.com/office/drawing/2014/main" id="{D49BB1C9-4326-413D-99B9-C057E1462F6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933451" y="84548896"/>
            <a:ext cx="3190874" cy="2393158"/>
          </a:xfrm>
          <a:prstGeom prst="rect">
            <a:avLst/>
          </a:prstGeom>
        </xdr:spPr>
      </xdr:pic>
      <xdr:sp macro="" textlink="">
        <xdr:nvSpPr>
          <xdr:cNvPr id="189" name="CuadroTexto 188">
            <a:extLst>
              <a:ext uri="{FF2B5EF4-FFF2-40B4-BE49-F238E27FC236}">
                <a16:creationId xmlns:a16="http://schemas.microsoft.com/office/drawing/2014/main" id="{D210EB97-487C-4EE6-9B85-74BF5C329BEC}"/>
              </a:ext>
            </a:extLst>
          </xdr:cNvPr>
          <xdr:cNvSpPr txBox="1"/>
        </xdr:nvSpPr>
        <xdr:spPr>
          <a:xfrm>
            <a:off x="2809876" y="86701546"/>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514424</xdr:colOff>
      <xdr:row>371</xdr:row>
      <xdr:rowOff>40770</xdr:rowOff>
    </xdr:from>
    <xdr:to>
      <xdr:col>9</xdr:col>
      <xdr:colOff>1314523</xdr:colOff>
      <xdr:row>383</xdr:row>
      <xdr:rowOff>152400</xdr:rowOff>
    </xdr:to>
    <xdr:grpSp>
      <xdr:nvGrpSpPr>
        <xdr:cNvPr id="190" name="Grupo 189">
          <a:extLst>
            <a:ext uri="{FF2B5EF4-FFF2-40B4-BE49-F238E27FC236}">
              <a16:creationId xmlns:a16="http://schemas.microsoft.com/office/drawing/2014/main" id="{E4D3CD37-E688-4965-BC04-8E0F53F4E244}"/>
            </a:ext>
          </a:extLst>
        </xdr:cNvPr>
        <xdr:cNvGrpSpPr/>
      </xdr:nvGrpSpPr>
      <xdr:grpSpPr>
        <a:xfrm>
          <a:off x="6248474" y="102853620"/>
          <a:ext cx="3162299" cy="2397630"/>
          <a:chOff x="6296099" y="84565620"/>
          <a:chExt cx="3162299" cy="2397630"/>
        </a:xfrm>
      </xdr:grpSpPr>
      <xdr:pic>
        <xdr:nvPicPr>
          <xdr:cNvPr id="191" name="Imagen 190">
            <a:extLst>
              <a:ext uri="{FF2B5EF4-FFF2-40B4-BE49-F238E27FC236}">
                <a16:creationId xmlns:a16="http://schemas.microsoft.com/office/drawing/2014/main" id="{508673B1-68A2-45BC-9784-E6C26CD4DB34}"/>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6296099" y="84565620"/>
            <a:ext cx="3114601" cy="2397630"/>
          </a:xfrm>
          <a:prstGeom prst="rect">
            <a:avLst/>
          </a:prstGeom>
        </xdr:spPr>
      </xdr:pic>
      <xdr:sp macro="" textlink="">
        <xdr:nvSpPr>
          <xdr:cNvPr id="192" name="CuadroTexto 191">
            <a:extLst>
              <a:ext uri="{FF2B5EF4-FFF2-40B4-BE49-F238E27FC236}">
                <a16:creationId xmlns:a16="http://schemas.microsoft.com/office/drawing/2014/main" id="{63D19ADF-465C-43DD-AA25-E3E351131746}"/>
              </a:ext>
            </a:extLst>
          </xdr:cNvPr>
          <xdr:cNvSpPr txBox="1"/>
        </xdr:nvSpPr>
        <xdr:spPr>
          <a:xfrm>
            <a:off x="8077274" y="8673732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154648</xdr:colOff>
      <xdr:row>386</xdr:row>
      <xdr:rowOff>95252</xdr:rowOff>
    </xdr:from>
    <xdr:to>
      <xdr:col>4</xdr:col>
      <xdr:colOff>561974</xdr:colOff>
      <xdr:row>396</xdr:row>
      <xdr:rowOff>161925</xdr:rowOff>
    </xdr:to>
    <xdr:grpSp>
      <xdr:nvGrpSpPr>
        <xdr:cNvPr id="193" name="Grupo 192">
          <a:extLst>
            <a:ext uri="{FF2B5EF4-FFF2-40B4-BE49-F238E27FC236}">
              <a16:creationId xmlns:a16="http://schemas.microsoft.com/office/drawing/2014/main" id="{7EECD89D-72ED-4BDA-99A5-78BA8847C969}"/>
            </a:ext>
          </a:extLst>
        </xdr:cNvPr>
        <xdr:cNvGrpSpPr/>
      </xdr:nvGrpSpPr>
      <xdr:grpSpPr>
        <a:xfrm>
          <a:off x="154648" y="106870502"/>
          <a:ext cx="2569501" cy="1971673"/>
          <a:chOff x="1134938" y="87344823"/>
          <a:chExt cx="3287950" cy="2482134"/>
        </a:xfrm>
      </xdr:grpSpPr>
      <xdr:pic>
        <xdr:nvPicPr>
          <xdr:cNvPr id="194" name="Imagen 193">
            <a:extLst>
              <a:ext uri="{FF2B5EF4-FFF2-40B4-BE49-F238E27FC236}">
                <a16:creationId xmlns:a16="http://schemas.microsoft.com/office/drawing/2014/main" id="{3C20A8F0-6CF3-48F0-AE42-CEE8A71CC0FE}"/>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134938" y="87344823"/>
            <a:ext cx="3156086" cy="2367067"/>
          </a:xfrm>
          <a:prstGeom prst="rect">
            <a:avLst/>
          </a:prstGeom>
        </xdr:spPr>
      </xdr:pic>
      <xdr:sp macro="" textlink="">
        <xdr:nvSpPr>
          <xdr:cNvPr id="195" name="CuadroTexto 194">
            <a:extLst>
              <a:ext uri="{FF2B5EF4-FFF2-40B4-BE49-F238E27FC236}">
                <a16:creationId xmlns:a16="http://schemas.microsoft.com/office/drawing/2014/main" id="{6B441E9C-0417-4FF2-B77D-14ED7F5A9515}"/>
              </a:ext>
            </a:extLst>
          </xdr:cNvPr>
          <xdr:cNvSpPr txBox="1"/>
        </xdr:nvSpPr>
        <xdr:spPr>
          <a:xfrm>
            <a:off x="2534581" y="89403677"/>
            <a:ext cx="1888307" cy="423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504824</xdr:colOff>
      <xdr:row>385</xdr:row>
      <xdr:rowOff>54926</xdr:rowOff>
    </xdr:from>
    <xdr:to>
      <xdr:col>9</xdr:col>
      <xdr:colOff>1371598</xdr:colOff>
      <xdr:row>397</xdr:row>
      <xdr:rowOff>152399</xdr:rowOff>
    </xdr:to>
    <xdr:grpSp>
      <xdr:nvGrpSpPr>
        <xdr:cNvPr id="196" name="Grupo 195">
          <a:extLst>
            <a:ext uri="{FF2B5EF4-FFF2-40B4-BE49-F238E27FC236}">
              <a16:creationId xmlns:a16="http://schemas.microsoft.com/office/drawing/2014/main" id="{060F847B-7D5B-4AEA-A963-14F97B5D5048}"/>
            </a:ext>
          </a:extLst>
        </xdr:cNvPr>
        <xdr:cNvGrpSpPr/>
      </xdr:nvGrpSpPr>
      <xdr:grpSpPr>
        <a:xfrm>
          <a:off x="6238874" y="106639676"/>
          <a:ext cx="3228974" cy="2383473"/>
          <a:chOff x="6286499" y="87265826"/>
          <a:chExt cx="3228974" cy="2383473"/>
        </a:xfrm>
      </xdr:grpSpPr>
      <xdr:pic>
        <xdr:nvPicPr>
          <xdr:cNvPr id="197" name="Imagen 196">
            <a:extLst>
              <a:ext uri="{FF2B5EF4-FFF2-40B4-BE49-F238E27FC236}">
                <a16:creationId xmlns:a16="http://schemas.microsoft.com/office/drawing/2014/main" id="{6FB0C7EE-748B-403A-BA22-AB4BE7194B2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6286499" y="87265826"/>
            <a:ext cx="3177961" cy="2383473"/>
          </a:xfrm>
          <a:prstGeom prst="rect">
            <a:avLst/>
          </a:prstGeom>
        </xdr:spPr>
      </xdr:pic>
      <xdr:sp macro="" textlink="">
        <xdr:nvSpPr>
          <xdr:cNvPr id="198" name="CuadroTexto 197">
            <a:extLst>
              <a:ext uri="{FF2B5EF4-FFF2-40B4-BE49-F238E27FC236}">
                <a16:creationId xmlns:a16="http://schemas.microsoft.com/office/drawing/2014/main" id="{F1A900CF-8742-46AA-9433-A00935F21A2D}"/>
              </a:ext>
            </a:extLst>
          </xdr:cNvPr>
          <xdr:cNvSpPr txBox="1"/>
        </xdr:nvSpPr>
        <xdr:spPr>
          <a:xfrm>
            <a:off x="8134349" y="89399426"/>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142950</xdr:colOff>
      <xdr:row>399</xdr:row>
      <xdr:rowOff>19415</xdr:rowOff>
    </xdr:from>
    <xdr:to>
      <xdr:col>5</xdr:col>
      <xdr:colOff>1343099</xdr:colOff>
      <xdr:row>411</xdr:row>
      <xdr:rowOff>126517</xdr:rowOff>
    </xdr:to>
    <xdr:grpSp>
      <xdr:nvGrpSpPr>
        <xdr:cNvPr id="199" name="Grupo 198">
          <a:extLst>
            <a:ext uri="{FF2B5EF4-FFF2-40B4-BE49-F238E27FC236}">
              <a16:creationId xmlns:a16="http://schemas.microsoft.com/office/drawing/2014/main" id="{0CBC5D9A-AE42-4B6B-BB3F-C67479E837E4}"/>
            </a:ext>
          </a:extLst>
        </xdr:cNvPr>
        <xdr:cNvGrpSpPr/>
      </xdr:nvGrpSpPr>
      <xdr:grpSpPr>
        <a:xfrm>
          <a:off x="1009725" y="110242715"/>
          <a:ext cx="3286124" cy="2393102"/>
          <a:chOff x="6296100" y="89944940"/>
          <a:chExt cx="3286124" cy="2393102"/>
        </a:xfrm>
      </xdr:grpSpPr>
      <xdr:pic>
        <xdr:nvPicPr>
          <xdr:cNvPr id="200" name="Imagen 199">
            <a:extLst>
              <a:ext uri="{FF2B5EF4-FFF2-40B4-BE49-F238E27FC236}">
                <a16:creationId xmlns:a16="http://schemas.microsoft.com/office/drawing/2014/main" id="{030C145F-5318-4F84-B15E-C6967A6917C9}"/>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6296100" y="89944940"/>
            <a:ext cx="3190800" cy="2393102"/>
          </a:xfrm>
          <a:prstGeom prst="rect">
            <a:avLst/>
          </a:prstGeom>
        </xdr:spPr>
      </xdr:pic>
      <xdr:sp macro="" textlink="">
        <xdr:nvSpPr>
          <xdr:cNvPr id="201" name="CuadroTexto 200">
            <a:extLst>
              <a:ext uri="{FF2B5EF4-FFF2-40B4-BE49-F238E27FC236}">
                <a16:creationId xmlns:a16="http://schemas.microsoft.com/office/drawing/2014/main" id="{F0ACFC3D-C9F9-4DCC-AB84-0492EE2B10C4}"/>
              </a:ext>
            </a:extLst>
          </xdr:cNvPr>
          <xdr:cNvSpPr txBox="1"/>
        </xdr:nvSpPr>
        <xdr:spPr>
          <a:xfrm>
            <a:off x="8201100" y="92116640"/>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495300</xdr:colOff>
      <xdr:row>386</xdr:row>
      <xdr:rowOff>123826</xdr:rowOff>
    </xdr:from>
    <xdr:to>
      <xdr:col>5</xdr:col>
      <xdr:colOff>2190752</xdr:colOff>
      <xdr:row>396</xdr:row>
      <xdr:rowOff>78742</xdr:rowOff>
    </xdr:to>
    <xdr:grpSp>
      <xdr:nvGrpSpPr>
        <xdr:cNvPr id="202" name="Grupo 201">
          <a:extLst>
            <a:ext uri="{FF2B5EF4-FFF2-40B4-BE49-F238E27FC236}">
              <a16:creationId xmlns:a16="http://schemas.microsoft.com/office/drawing/2014/main" id="{061B94BE-539E-43F6-BED7-1E13EDEBA64C}"/>
            </a:ext>
          </a:extLst>
        </xdr:cNvPr>
        <xdr:cNvGrpSpPr/>
      </xdr:nvGrpSpPr>
      <xdr:grpSpPr>
        <a:xfrm>
          <a:off x="2657475" y="106899076"/>
          <a:ext cx="2486027" cy="1859916"/>
          <a:chOff x="971475" y="92640252"/>
          <a:chExt cx="3226003" cy="2364640"/>
        </a:xfrm>
      </xdr:grpSpPr>
      <xdr:pic>
        <xdr:nvPicPr>
          <xdr:cNvPr id="203" name="Imagen 202">
            <a:extLst>
              <a:ext uri="{FF2B5EF4-FFF2-40B4-BE49-F238E27FC236}">
                <a16:creationId xmlns:a16="http://schemas.microsoft.com/office/drawing/2014/main" id="{7E3392E7-CC1C-4272-8DBD-E3706669A1DA}"/>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971475" y="92640252"/>
            <a:ext cx="3152850" cy="2364640"/>
          </a:xfrm>
          <a:prstGeom prst="rect">
            <a:avLst/>
          </a:prstGeom>
        </xdr:spPr>
      </xdr:pic>
      <xdr:sp macro="" textlink="">
        <xdr:nvSpPr>
          <xdr:cNvPr id="204" name="CuadroTexto 203">
            <a:extLst>
              <a:ext uri="{FF2B5EF4-FFF2-40B4-BE49-F238E27FC236}">
                <a16:creationId xmlns:a16="http://schemas.microsoft.com/office/drawing/2014/main" id="{0A3AB3C5-0D4E-4E13-A8C7-126CC93AB7A0}"/>
              </a:ext>
            </a:extLst>
          </xdr:cNvPr>
          <xdr:cNvSpPr txBox="1"/>
        </xdr:nvSpPr>
        <xdr:spPr>
          <a:xfrm>
            <a:off x="2315643" y="94686806"/>
            <a:ext cx="1881835" cy="2757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504825</xdr:colOff>
      <xdr:row>119</xdr:row>
      <xdr:rowOff>38100</xdr:rowOff>
    </xdr:from>
    <xdr:to>
      <xdr:col>9</xdr:col>
      <xdr:colOff>1114424</xdr:colOff>
      <xdr:row>131</xdr:row>
      <xdr:rowOff>152400</xdr:rowOff>
    </xdr:to>
    <xdr:grpSp>
      <xdr:nvGrpSpPr>
        <xdr:cNvPr id="205" name="Grupo 204">
          <a:extLst>
            <a:ext uri="{FF2B5EF4-FFF2-40B4-BE49-F238E27FC236}">
              <a16:creationId xmlns:a16="http://schemas.microsoft.com/office/drawing/2014/main" id="{4679FB96-1CD3-47D9-B3E5-B3C07E50C88A}"/>
            </a:ext>
          </a:extLst>
        </xdr:cNvPr>
        <xdr:cNvGrpSpPr/>
      </xdr:nvGrpSpPr>
      <xdr:grpSpPr>
        <a:xfrm>
          <a:off x="6238875" y="39252525"/>
          <a:ext cx="2971799" cy="2400300"/>
          <a:chOff x="6238875" y="31194375"/>
          <a:chExt cx="2971799" cy="2400300"/>
        </a:xfrm>
      </xdr:grpSpPr>
      <xdr:pic>
        <xdr:nvPicPr>
          <xdr:cNvPr id="206" name="Imagen 205">
            <a:extLst>
              <a:ext uri="{FF2B5EF4-FFF2-40B4-BE49-F238E27FC236}">
                <a16:creationId xmlns:a16="http://schemas.microsoft.com/office/drawing/2014/main" id="{F187CE91-BB6D-4C72-B870-3D872320EC90}"/>
              </a:ext>
            </a:extLst>
          </xdr:cNvPr>
          <xdr:cNvPicPr>
            <a:picLocks noChangeAspect="1"/>
          </xdr:cNvPicPr>
        </xdr:nvPicPr>
        <xdr:blipFill>
          <a:blip xmlns:r="http://schemas.openxmlformats.org/officeDocument/2006/relationships" r:embed="rId75"/>
          <a:stretch>
            <a:fillRect/>
          </a:stretch>
        </xdr:blipFill>
        <xdr:spPr>
          <a:xfrm>
            <a:off x="6238875" y="31194375"/>
            <a:ext cx="2876549" cy="2392332"/>
          </a:xfrm>
          <a:prstGeom prst="rect">
            <a:avLst/>
          </a:prstGeom>
        </xdr:spPr>
      </xdr:pic>
      <xdr:sp macro="" textlink="">
        <xdr:nvSpPr>
          <xdr:cNvPr id="207" name="CuadroTexto 206">
            <a:extLst>
              <a:ext uri="{FF2B5EF4-FFF2-40B4-BE49-F238E27FC236}">
                <a16:creationId xmlns:a16="http://schemas.microsoft.com/office/drawing/2014/main" id="{C660C424-00E7-4DEC-9519-439AA63CC069}"/>
              </a:ext>
            </a:extLst>
          </xdr:cNvPr>
          <xdr:cNvSpPr txBox="1"/>
        </xdr:nvSpPr>
        <xdr:spPr>
          <a:xfrm>
            <a:off x="7829550" y="33385125"/>
            <a:ext cx="1381124"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 marzo</a:t>
            </a:r>
            <a:r>
              <a:rPr lang="es-CO" sz="1100" baseline="0">
                <a:solidFill>
                  <a:schemeClr val="bg1"/>
                </a:solidFill>
              </a:rPr>
              <a:t> de 2021</a:t>
            </a:r>
            <a:endParaRPr lang="es-CO" sz="1100">
              <a:solidFill>
                <a:schemeClr val="bg1"/>
              </a:solidFill>
            </a:endParaRP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nforme%20Semanal%20Gerencial%20No.%20283%20(%2019%20Mar-25%20Ma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 val="Hoja1"/>
      <sheetName val="Hoja2"/>
    </sheetNames>
    <sheetDataSet>
      <sheetData sheetId="0" refreshError="1"/>
      <sheetData sheetId="1" refreshError="1"/>
      <sheetData sheetId="2" refreshError="1"/>
      <sheetData sheetId="3">
        <row r="10">
          <cell r="T10">
            <v>105.91</v>
          </cell>
        </row>
        <row r="11">
          <cell r="T11">
            <v>106.58</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 sheetId="5" refreshError="1"/>
      <sheetData sheetId="6"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0"/>
  <sheetViews>
    <sheetView showGridLines="0" tabSelected="1" topLeftCell="B1" zoomScale="93" zoomScaleNormal="93" zoomScaleSheetLayoutView="70" zoomScalePageLayoutView="95" workbookViewId="0">
      <selection activeCell="M44" sqref="M44:R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73"/>
      <c r="C2" s="573"/>
      <c r="D2" s="573"/>
      <c r="E2" s="573"/>
      <c r="F2" s="412" t="s">
        <v>350</v>
      </c>
      <c r="G2" s="412"/>
      <c r="H2" s="412"/>
      <c r="I2" s="412"/>
      <c r="J2" s="412"/>
      <c r="K2" s="412"/>
      <c r="L2" s="412"/>
      <c r="M2" s="412"/>
      <c r="N2" s="412"/>
      <c r="O2" s="412"/>
      <c r="P2" s="412"/>
      <c r="Q2" s="412" t="s">
        <v>0</v>
      </c>
      <c r="R2" s="412"/>
      <c r="S2" s="573"/>
      <c r="T2" s="573"/>
    </row>
    <row r="3" spans="2:20" ht="30" customHeight="1" x14ac:dyDescent="0.2">
      <c r="B3" s="573"/>
      <c r="C3" s="573"/>
      <c r="D3" s="573"/>
      <c r="E3" s="573"/>
      <c r="F3" s="412" t="s">
        <v>351</v>
      </c>
      <c r="G3" s="412"/>
      <c r="H3" s="573" t="s">
        <v>1</v>
      </c>
      <c r="I3" s="573"/>
      <c r="J3" s="573"/>
      <c r="K3" s="573"/>
      <c r="L3" s="573"/>
      <c r="M3" s="573"/>
      <c r="N3" s="573"/>
      <c r="O3" s="573"/>
      <c r="P3" s="573"/>
      <c r="Q3" s="412" t="s">
        <v>2</v>
      </c>
      <c r="R3" s="412"/>
      <c r="S3" s="725"/>
      <c r="T3" s="725"/>
    </row>
    <row r="4" spans="2:20" ht="30" customHeight="1" x14ac:dyDescent="0.2">
      <c r="B4" s="573"/>
      <c r="C4" s="573"/>
      <c r="D4" s="573"/>
      <c r="E4" s="573"/>
      <c r="F4" s="412" t="s">
        <v>352</v>
      </c>
      <c r="G4" s="412"/>
      <c r="H4" s="573" t="s">
        <v>3</v>
      </c>
      <c r="I4" s="573"/>
      <c r="J4" s="573"/>
      <c r="K4" s="573"/>
      <c r="L4" s="573"/>
      <c r="M4" s="573"/>
      <c r="N4" s="573"/>
      <c r="O4" s="573"/>
      <c r="P4" s="573"/>
      <c r="Q4" s="412" t="s">
        <v>4</v>
      </c>
      <c r="R4" s="412"/>
      <c r="S4" s="721" t="s">
        <v>1151</v>
      </c>
      <c r="T4" s="721"/>
    </row>
    <row r="5" spans="2:20" ht="14.25" x14ac:dyDescent="0.2">
      <c r="B5" s="722"/>
      <c r="C5" s="722"/>
      <c r="D5" s="722"/>
      <c r="E5" s="722"/>
      <c r="F5" s="722"/>
      <c r="G5" s="722"/>
      <c r="H5" s="722"/>
      <c r="I5" s="722"/>
      <c r="J5" s="722"/>
      <c r="K5" s="722"/>
      <c r="L5" s="722"/>
      <c r="M5" s="722"/>
      <c r="N5" s="722"/>
      <c r="O5" s="722"/>
      <c r="P5" s="722"/>
      <c r="Q5" s="722"/>
      <c r="R5" s="722"/>
      <c r="S5" s="722"/>
      <c r="T5" s="722"/>
    </row>
    <row r="6" spans="2:20" ht="22.5" customHeight="1" x14ac:dyDescent="0.2">
      <c r="B6" s="723" t="s">
        <v>5</v>
      </c>
      <c r="C6" s="723"/>
      <c r="D6" s="723"/>
      <c r="E6" s="723"/>
      <c r="F6" s="723"/>
      <c r="G6" s="723"/>
      <c r="H6" s="723"/>
      <c r="I6" s="723"/>
      <c r="J6" s="723"/>
      <c r="K6" s="723"/>
      <c r="L6" s="723"/>
      <c r="M6" s="723"/>
      <c r="N6" s="723"/>
      <c r="O6" s="723"/>
      <c r="P6" s="723"/>
      <c r="Q6" s="723"/>
      <c r="R6" s="723"/>
      <c r="S6" s="723"/>
      <c r="T6" s="723"/>
    </row>
    <row r="7" spans="2:20" ht="14.25" x14ac:dyDescent="0.2">
      <c r="B7" s="388"/>
      <c r="C7" s="388"/>
      <c r="D7" s="388"/>
      <c r="E7" s="388"/>
      <c r="F7" s="388"/>
      <c r="G7" s="388"/>
      <c r="H7" s="388"/>
      <c r="I7" s="388"/>
      <c r="J7" s="388"/>
      <c r="K7" s="388"/>
      <c r="L7" s="388"/>
      <c r="M7" s="388"/>
      <c r="N7" s="388"/>
      <c r="O7" s="388"/>
      <c r="P7" s="388"/>
      <c r="Q7" s="388"/>
      <c r="R7" s="388"/>
      <c r="S7" s="388"/>
      <c r="T7" s="388"/>
    </row>
    <row r="8" spans="2:20" ht="22.5" customHeight="1" x14ac:dyDescent="0.2">
      <c r="B8" s="724" t="s">
        <v>6</v>
      </c>
      <c r="C8" s="724"/>
      <c r="D8" s="724"/>
      <c r="E8" s="724"/>
      <c r="F8" s="724"/>
      <c r="G8" s="724"/>
      <c r="H8" s="724"/>
      <c r="I8" s="724"/>
      <c r="J8" s="724"/>
      <c r="K8" s="724"/>
      <c r="L8" s="724"/>
      <c r="M8" s="724"/>
      <c r="N8" s="724"/>
      <c r="O8" s="724"/>
      <c r="P8" s="724"/>
      <c r="Q8" s="724"/>
      <c r="R8" s="724"/>
      <c r="S8" s="724"/>
      <c r="T8" s="724"/>
    </row>
    <row r="9" spans="2:20" ht="22.5" customHeight="1" x14ac:dyDescent="0.2">
      <c r="B9" s="427" t="s">
        <v>7</v>
      </c>
      <c r="C9" s="428"/>
      <c r="D9" s="428"/>
      <c r="E9" s="428"/>
      <c r="F9" s="428"/>
      <c r="G9" s="428"/>
      <c r="H9" s="428"/>
      <c r="I9" s="428"/>
      <c r="J9" s="428"/>
      <c r="K9" s="428"/>
      <c r="L9" s="428"/>
      <c r="M9" s="428"/>
      <c r="N9" s="428"/>
      <c r="O9" s="428"/>
      <c r="P9" s="428"/>
      <c r="Q9" s="428"/>
      <c r="R9" s="428"/>
      <c r="S9" s="428"/>
      <c r="T9" s="429"/>
    </row>
    <row r="10" spans="2:20" ht="22.5" customHeight="1" x14ac:dyDescent="0.2">
      <c r="B10" s="694" t="s">
        <v>8</v>
      </c>
      <c r="C10" s="694"/>
      <c r="D10" s="694"/>
      <c r="E10" s="694"/>
      <c r="F10" s="456" t="s">
        <v>9</v>
      </c>
      <c r="G10" s="457"/>
      <c r="H10" s="457"/>
      <c r="I10" s="458"/>
      <c r="J10" s="729" t="s">
        <v>10</v>
      </c>
      <c r="K10" s="730"/>
      <c r="L10" s="730"/>
      <c r="M10" s="730"/>
      <c r="N10" s="731"/>
      <c r="O10" s="456" t="s">
        <v>11</v>
      </c>
      <c r="P10" s="457"/>
      <c r="Q10" s="458"/>
      <c r="R10" s="735" t="s">
        <v>12</v>
      </c>
      <c r="S10" s="735"/>
      <c r="T10" s="735"/>
    </row>
    <row r="11" spans="2:20" ht="22.5" customHeight="1" x14ac:dyDescent="0.2">
      <c r="B11" s="694"/>
      <c r="C11" s="694"/>
      <c r="D11" s="694"/>
      <c r="E11" s="694"/>
      <c r="F11" s="726"/>
      <c r="G11" s="727"/>
      <c r="H11" s="727"/>
      <c r="I11" s="728"/>
      <c r="J11" s="732"/>
      <c r="K11" s="733"/>
      <c r="L11" s="733"/>
      <c r="M11" s="733"/>
      <c r="N11" s="734"/>
      <c r="O11" s="726"/>
      <c r="P11" s="727"/>
      <c r="Q11" s="728"/>
      <c r="R11" s="735"/>
      <c r="S11" s="735"/>
      <c r="T11" s="735"/>
    </row>
    <row r="12" spans="2:20" ht="168" customHeight="1" x14ac:dyDescent="0.2">
      <c r="B12" s="670" t="s">
        <v>13</v>
      </c>
      <c r="C12" s="671"/>
      <c r="D12" s="671"/>
      <c r="E12" s="672"/>
      <c r="F12" s="658" t="s">
        <v>433</v>
      </c>
      <c r="G12" s="659"/>
      <c r="H12" s="659"/>
      <c r="I12" s="660"/>
      <c r="J12" s="699" t="s">
        <v>434</v>
      </c>
      <c r="K12" s="700"/>
      <c r="L12" s="700"/>
      <c r="M12" s="700"/>
      <c r="N12" s="701"/>
      <c r="O12" s="658" t="s">
        <v>436</v>
      </c>
      <c r="P12" s="659"/>
      <c r="Q12" s="660"/>
      <c r="R12" s="702" t="s">
        <v>482</v>
      </c>
      <c r="S12" s="703"/>
      <c r="T12" s="704"/>
    </row>
    <row r="13" spans="2:20" ht="168" customHeight="1" x14ac:dyDescent="0.2">
      <c r="B13" s="676"/>
      <c r="C13" s="677"/>
      <c r="D13" s="677"/>
      <c r="E13" s="678"/>
      <c r="F13" s="664"/>
      <c r="G13" s="665"/>
      <c r="H13" s="665"/>
      <c r="I13" s="666"/>
      <c r="J13" s="699" t="s">
        <v>435</v>
      </c>
      <c r="K13" s="700"/>
      <c r="L13" s="700"/>
      <c r="M13" s="700"/>
      <c r="N13" s="701"/>
      <c r="O13" s="664"/>
      <c r="P13" s="665"/>
      <c r="Q13" s="666"/>
      <c r="R13" s="705"/>
      <c r="S13" s="706"/>
      <c r="T13" s="707"/>
    </row>
    <row r="14" spans="2:20" ht="409.6" customHeight="1" x14ac:dyDescent="0.2">
      <c r="B14" s="670" t="s">
        <v>14</v>
      </c>
      <c r="C14" s="671"/>
      <c r="D14" s="671"/>
      <c r="E14" s="672"/>
      <c r="F14" s="658" t="s">
        <v>353</v>
      </c>
      <c r="G14" s="659"/>
      <c r="H14" s="659"/>
      <c r="I14" s="660"/>
      <c r="J14" s="658" t="s">
        <v>432</v>
      </c>
      <c r="K14" s="659"/>
      <c r="L14" s="659"/>
      <c r="M14" s="659"/>
      <c r="N14" s="660"/>
      <c r="O14" s="658" t="s">
        <v>437</v>
      </c>
      <c r="P14" s="659"/>
      <c r="Q14" s="660"/>
      <c r="R14" s="702" t="s">
        <v>483</v>
      </c>
      <c r="S14" s="703"/>
      <c r="T14" s="704"/>
    </row>
    <row r="15" spans="2:20" ht="241.9" customHeight="1" x14ac:dyDescent="0.2">
      <c r="B15" s="673"/>
      <c r="C15" s="674"/>
      <c r="D15" s="674"/>
      <c r="E15" s="675"/>
      <c r="F15" s="661"/>
      <c r="G15" s="662"/>
      <c r="H15" s="662"/>
      <c r="I15" s="663"/>
      <c r="J15" s="661"/>
      <c r="K15" s="662"/>
      <c r="L15" s="662"/>
      <c r="M15" s="662"/>
      <c r="N15" s="663"/>
      <c r="O15" s="661"/>
      <c r="P15" s="662"/>
      <c r="Q15" s="663"/>
      <c r="R15" s="718"/>
      <c r="S15" s="719"/>
      <c r="T15" s="720"/>
    </row>
    <row r="16" spans="2:20" ht="409.6" customHeight="1" x14ac:dyDescent="0.2">
      <c r="B16" s="670" t="s">
        <v>15</v>
      </c>
      <c r="C16" s="671"/>
      <c r="D16" s="671"/>
      <c r="E16" s="672"/>
      <c r="F16" s="658" t="s">
        <v>451</v>
      </c>
      <c r="G16" s="659"/>
      <c r="H16" s="659"/>
      <c r="I16" s="660"/>
      <c r="J16" s="658" t="s">
        <v>116</v>
      </c>
      <c r="K16" s="659"/>
      <c r="L16" s="659"/>
      <c r="M16" s="659"/>
      <c r="N16" s="660"/>
      <c r="O16" s="658" t="s">
        <v>431</v>
      </c>
      <c r="P16" s="659"/>
      <c r="Q16" s="660"/>
      <c r="R16" s="553" t="s">
        <v>484</v>
      </c>
      <c r="S16" s="554"/>
      <c r="T16" s="555"/>
    </row>
    <row r="17" spans="2:20" ht="409.6" customHeight="1" x14ac:dyDescent="0.2">
      <c r="B17" s="673"/>
      <c r="C17" s="674"/>
      <c r="D17" s="674"/>
      <c r="E17" s="675"/>
      <c r="F17" s="661"/>
      <c r="G17" s="662"/>
      <c r="H17" s="662"/>
      <c r="I17" s="663"/>
      <c r="J17" s="661"/>
      <c r="K17" s="662"/>
      <c r="L17" s="662"/>
      <c r="M17" s="662"/>
      <c r="N17" s="663"/>
      <c r="O17" s="661"/>
      <c r="P17" s="662"/>
      <c r="Q17" s="663"/>
      <c r="R17" s="556"/>
      <c r="S17" s="557"/>
      <c r="T17" s="558"/>
    </row>
    <row r="18" spans="2:20" ht="30.6" customHeight="1" x14ac:dyDescent="0.2">
      <c r="B18" s="676"/>
      <c r="C18" s="677"/>
      <c r="D18" s="677"/>
      <c r="E18" s="678"/>
      <c r="F18" s="664"/>
      <c r="G18" s="665"/>
      <c r="H18" s="665"/>
      <c r="I18" s="666"/>
      <c r="J18" s="664"/>
      <c r="K18" s="665"/>
      <c r="L18" s="665"/>
      <c r="M18" s="665"/>
      <c r="N18" s="666"/>
      <c r="O18" s="664"/>
      <c r="P18" s="665"/>
      <c r="Q18" s="666"/>
      <c r="R18" s="559"/>
      <c r="S18" s="560"/>
      <c r="T18" s="561"/>
    </row>
    <row r="19" spans="2:20" ht="409.6" customHeight="1" x14ac:dyDescent="0.2">
      <c r="B19" s="670" t="s">
        <v>16</v>
      </c>
      <c r="C19" s="671"/>
      <c r="D19" s="671"/>
      <c r="E19" s="672"/>
      <c r="F19" s="658" t="s">
        <v>430</v>
      </c>
      <c r="G19" s="659"/>
      <c r="H19" s="659"/>
      <c r="I19" s="660"/>
      <c r="J19" s="658" t="s">
        <v>428</v>
      </c>
      <c r="K19" s="659"/>
      <c r="L19" s="659"/>
      <c r="M19" s="659"/>
      <c r="N19" s="660"/>
      <c r="O19" s="553" t="s">
        <v>429</v>
      </c>
      <c r="P19" s="554"/>
      <c r="Q19" s="555"/>
      <c r="R19" s="708"/>
      <c r="S19" s="709"/>
      <c r="T19" s="710"/>
    </row>
    <row r="20" spans="2:20" ht="409.6" customHeight="1" x14ac:dyDescent="0.2">
      <c r="B20" s="673"/>
      <c r="C20" s="674"/>
      <c r="D20" s="674"/>
      <c r="E20" s="675"/>
      <c r="F20" s="661"/>
      <c r="G20" s="662"/>
      <c r="H20" s="662"/>
      <c r="I20" s="663"/>
      <c r="J20" s="661"/>
      <c r="K20" s="662"/>
      <c r="L20" s="662"/>
      <c r="M20" s="662"/>
      <c r="N20" s="663"/>
      <c r="O20" s="556"/>
      <c r="P20" s="557"/>
      <c r="Q20" s="558"/>
      <c r="R20" s="711"/>
      <c r="S20" s="712"/>
      <c r="T20" s="713"/>
    </row>
    <row r="21" spans="2:20" ht="409.6" customHeight="1" x14ac:dyDescent="0.2">
      <c r="B21" s="673"/>
      <c r="C21" s="674"/>
      <c r="D21" s="674"/>
      <c r="E21" s="675"/>
      <c r="F21" s="661"/>
      <c r="G21" s="662"/>
      <c r="H21" s="662"/>
      <c r="I21" s="663"/>
      <c r="J21" s="661"/>
      <c r="K21" s="662"/>
      <c r="L21" s="662"/>
      <c r="M21" s="662"/>
      <c r="N21" s="663"/>
      <c r="O21" s="556"/>
      <c r="P21" s="557"/>
      <c r="Q21" s="558"/>
      <c r="R21" s="711"/>
      <c r="S21" s="712"/>
      <c r="T21" s="713"/>
    </row>
    <row r="22" spans="2:20" ht="200.45" customHeight="1" x14ac:dyDescent="0.2">
      <c r="B22" s="676"/>
      <c r="C22" s="677"/>
      <c r="D22" s="677"/>
      <c r="E22" s="678"/>
      <c r="F22" s="664"/>
      <c r="G22" s="665"/>
      <c r="H22" s="665"/>
      <c r="I22" s="666"/>
      <c r="J22" s="664"/>
      <c r="K22" s="665"/>
      <c r="L22" s="665"/>
      <c r="M22" s="665"/>
      <c r="N22" s="666"/>
      <c r="O22" s="559"/>
      <c r="P22" s="560"/>
      <c r="Q22" s="561"/>
      <c r="R22" s="714"/>
      <c r="S22" s="715"/>
      <c r="T22" s="716"/>
    </row>
    <row r="23" spans="2:20" ht="107.45" customHeight="1" x14ac:dyDescent="0.2">
      <c r="B23" s="670" t="s">
        <v>17</v>
      </c>
      <c r="C23" s="671"/>
      <c r="D23" s="671"/>
      <c r="E23" s="672"/>
      <c r="F23" s="658" t="s">
        <v>438</v>
      </c>
      <c r="G23" s="659"/>
      <c r="H23" s="659"/>
      <c r="I23" s="660"/>
      <c r="J23" s="699" t="s">
        <v>18</v>
      </c>
      <c r="K23" s="700"/>
      <c r="L23" s="700"/>
      <c r="M23" s="700"/>
      <c r="N23" s="701"/>
      <c r="O23" s="658" t="s">
        <v>440</v>
      </c>
      <c r="P23" s="659"/>
      <c r="Q23" s="660"/>
      <c r="R23" s="658" t="s">
        <v>441</v>
      </c>
      <c r="S23" s="659"/>
      <c r="T23" s="660"/>
    </row>
    <row r="24" spans="2:20" ht="409.6" customHeight="1" x14ac:dyDescent="0.2">
      <c r="B24" s="673"/>
      <c r="C24" s="674"/>
      <c r="D24" s="674"/>
      <c r="E24" s="675"/>
      <c r="F24" s="661"/>
      <c r="G24" s="662"/>
      <c r="H24" s="662"/>
      <c r="I24" s="663"/>
      <c r="J24" s="658" t="s">
        <v>439</v>
      </c>
      <c r="K24" s="659"/>
      <c r="L24" s="659"/>
      <c r="M24" s="659"/>
      <c r="N24" s="660"/>
      <c r="O24" s="661"/>
      <c r="P24" s="662"/>
      <c r="Q24" s="663"/>
      <c r="R24" s="661"/>
      <c r="S24" s="662"/>
      <c r="T24" s="663"/>
    </row>
    <row r="25" spans="2:20" ht="409.6" customHeight="1" x14ac:dyDescent="0.2">
      <c r="B25" s="673"/>
      <c r="C25" s="674"/>
      <c r="D25" s="674"/>
      <c r="E25" s="675"/>
      <c r="F25" s="661"/>
      <c r="G25" s="662"/>
      <c r="H25" s="662"/>
      <c r="I25" s="663"/>
      <c r="J25" s="661"/>
      <c r="K25" s="662"/>
      <c r="L25" s="662"/>
      <c r="M25" s="662"/>
      <c r="N25" s="663"/>
      <c r="O25" s="661"/>
      <c r="P25" s="662"/>
      <c r="Q25" s="663"/>
      <c r="R25" s="661"/>
      <c r="S25" s="662"/>
      <c r="T25" s="663"/>
    </row>
    <row r="26" spans="2:20" ht="409.6" customHeight="1" x14ac:dyDescent="0.2">
      <c r="B26" s="673"/>
      <c r="C26" s="674"/>
      <c r="D26" s="674"/>
      <c r="E26" s="675"/>
      <c r="F26" s="661"/>
      <c r="G26" s="662"/>
      <c r="H26" s="662"/>
      <c r="I26" s="663"/>
      <c r="J26" s="661"/>
      <c r="K26" s="662"/>
      <c r="L26" s="662"/>
      <c r="M26" s="662"/>
      <c r="N26" s="663"/>
      <c r="O26" s="661"/>
      <c r="P26" s="662"/>
      <c r="Q26" s="663"/>
      <c r="R26" s="661"/>
      <c r="S26" s="662"/>
      <c r="T26" s="663"/>
    </row>
    <row r="27" spans="2:20" ht="144" customHeight="1" x14ac:dyDescent="0.2">
      <c r="B27" s="676"/>
      <c r="C27" s="677"/>
      <c r="D27" s="677"/>
      <c r="E27" s="678"/>
      <c r="F27" s="664"/>
      <c r="G27" s="665"/>
      <c r="H27" s="665"/>
      <c r="I27" s="666"/>
      <c r="J27" s="664"/>
      <c r="K27" s="665"/>
      <c r="L27" s="665"/>
      <c r="M27" s="665"/>
      <c r="N27" s="666"/>
      <c r="O27" s="664"/>
      <c r="P27" s="665"/>
      <c r="Q27" s="666"/>
      <c r="R27" s="664"/>
      <c r="S27" s="665"/>
      <c r="T27" s="666"/>
    </row>
    <row r="28" spans="2:20" ht="82.5" customHeight="1" x14ac:dyDescent="0.2">
      <c r="B28" s="412" t="s">
        <v>19</v>
      </c>
      <c r="C28" s="412"/>
      <c r="D28" s="412"/>
      <c r="E28" s="412"/>
      <c r="F28" s="699" t="s">
        <v>442</v>
      </c>
      <c r="G28" s="700"/>
      <c r="H28" s="700"/>
      <c r="I28" s="701"/>
      <c r="J28" s="717" t="s">
        <v>117</v>
      </c>
      <c r="K28" s="717"/>
      <c r="L28" s="717"/>
      <c r="M28" s="717"/>
      <c r="N28" s="717"/>
      <c r="O28" s="699" t="s">
        <v>118</v>
      </c>
      <c r="P28" s="700"/>
      <c r="Q28" s="701"/>
      <c r="R28" s="698"/>
      <c r="S28" s="656"/>
      <c r="T28" s="657"/>
    </row>
    <row r="29" spans="2:20" ht="133.9" customHeight="1" x14ac:dyDescent="0.2">
      <c r="B29" s="412" t="s">
        <v>20</v>
      </c>
      <c r="C29" s="412"/>
      <c r="D29" s="412"/>
      <c r="E29" s="412"/>
      <c r="F29" s="658" t="s">
        <v>444</v>
      </c>
      <c r="G29" s="659"/>
      <c r="H29" s="659"/>
      <c r="I29" s="660"/>
      <c r="J29" s="699" t="s">
        <v>445</v>
      </c>
      <c r="K29" s="700"/>
      <c r="L29" s="700"/>
      <c r="M29" s="700"/>
      <c r="N29" s="701"/>
      <c r="O29" s="699" t="s">
        <v>443</v>
      </c>
      <c r="P29" s="700"/>
      <c r="Q29" s="700"/>
      <c r="R29" s="422" t="s">
        <v>485</v>
      </c>
      <c r="S29" s="656"/>
      <c r="T29" s="657"/>
    </row>
    <row r="30" spans="2:20" ht="237.6" customHeight="1" x14ac:dyDescent="0.2">
      <c r="B30" s="412" t="s">
        <v>21</v>
      </c>
      <c r="C30" s="412"/>
      <c r="D30" s="412"/>
      <c r="E30" s="412"/>
      <c r="F30" s="698"/>
      <c r="G30" s="656"/>
      <c r="H30" s="656"/>
      <c r="I30" s="657"/>
      <c r="J30" s="679"/>
      <c r="K30" s="679"/>
      <c r="L30" s="679"/>
      <c r="M30" s="679"/>
      <c r="N30" s="679"/>
      <c r="O30" s="699" t="s">
        <v>446</v>
      </c>
      <c r="P30" s="700"/>
      <c r="Q30" s="701"/>
      <c r="R30" s="698"/>
      <c r="S30" s="656"/>
      <c r="T30" s="657"/>
    </row>
    <row r="31" spans="2:20" ht="409.6" customHeight="1" x14ac:dyDescent="0.2">
      <c r="B31" s="670" t="s">
        <v>22</v>
      </c>
      <c r="C31" s="671"/>
      <c r="D31" s="671"/>
      <c r="E31" s="672"/>
      <c r="F31" s="658" t="s">
        <v>354</v>
      </c>
      <c r="G31" s="659"/>
      <c r="H31" s="659"/>
      <c r="I31" s="660"/>
      <c r="J31" s="658" t="s">
        <v>447</v>
      </c>
      <c r="K31" s="659"/>
      <c r="L31" s="659"/>
      <c r="M31" s="659"/>
      <c r="N31" s="660"/>
      <c r="O31" s="658" t="s">
        <v>120</v>
      </c>
      <c r="P31" s="659"/>
      <c r="Q31" s="660"/>
      <c r="R31" s="658" t="s">
        <v>119</v>
      </c>
      <c r="S31" s="659"/>
      <c r="T31" s="660"/>
    </row>
    <row r="32" spans="2:20" ht="15" customHeight="1" x14ac:dyDescent="0.2">
      <c r="B32" s="676"/>
      <c r="C32" s="677"/>
      <c r="D32" s="677"/>
      <c r="E32" s="678"/>
      <c r="F32" s="664"/>
      <c r="G32" s="665"/>
      <c r="H32" s="665"/>
      <c r="I32" s="666"/>
      <c r="J32" s="664"/>
      <c r="K32" s="665"/>
      <c r="L32" s="665"/>
      <c r="M32" s="665"/>
      <c r="N32" s="666"/>
      <c r="O32" s="664"/>
      <c r="P32" s="665"/>
      <c r="Q32" s="666"/>
      <c r="R32" s="664"/>
      <c r="S32" s="665"/>
      <c r="T32" s="666"/>
    </row>
    <row r="33" spans="2:20" ht="409.15" customHeight="1" x14ac:dyDescent="0.2">
      <c r="B33" s="670" t="s">
        <v>23</v>
      </c>
      <c r="C33" s="671"/>
      <c r="D33" s="671"/>
      <c r="E33" s="672"/>
      <c r="F33" s="658" t="s">
        <v>448</v>
      </c>
      <c r="G33" s="659"/>
      <c r="H33" s="659"/>
      <c r="I33" s="660"/>
      <c r="J33" s="553" t="s">
        <v>449</v>
      </c>
      <c r="K33" s="554"/>
      <c r="L33" s="554"/>
      <c r="M33" s="554"/>
      <c r="N33" s="555"/>
      <c r="O33" s="553" t="s">
        <v>450</v>
      </c>
      <c r="P33" s="554"/>
      <c r="Q33" s="555"/>
      <c r="R33" s="553"/>
      <c r="S33" s="554"/>
      <c r="T33" s="555"/>
    </row>
    <row r="34" spans="2:20" ht="79.900000000000006" customHeight="1" x14ac:dyDescent="0.2">
      <c r="B34" s="676"/>
      <c r="C34" s="677"/>
      <c r="D34" s="677"/>
      <c r="E34" s="678"/>
      <c r="F34" s="664"/>
      <c r="G34" s="665"/>
      <c r="H34" s="665"/>
      <c r="I34" s="666"/>
      <c r="J34" s="559"/>
      <c r="K34" s="560"/>
      <c r="L34" s="560"/>
      <c r="M34" s="560"/>
      <c r="N34" s="561"/>
      <c r="O34" s="559"/>
      <c r="P34" s="560"/>
      <c r="Q34" s="561"/>
      <c r="R34" s="559"/>
      <c r="S34" s="560"/>
      <c r="T34" s="561"/>
    </row>
    <row r="35" spans="2:20" ht="409.6" customHeight="1" x14ac:dyDescent="0.2">
      <c r="B35" s="412" t="s">
        <v>24</v>
      </c>
      <c r="C35" s="412"/>
      <c r="D35" s="412"/>
      <c r="E35" s="412"/>
      <c r="F35" s="388"/>
      <c r="G35" s="388"/>
      <c r="H35" s="388"/>
      <c r="I35" s="388"/>
      <c r="J35" s="388" t="s">
        <v>121</v>
      </c>
      <c r="K35" s="388"/>
      <c r="L35" s="388"/>
      <c r="M35" s="388"/>
      <c r="N35" s="388"/>
      <c r="O35" s="680" t="s">
        <v>486</v>
      </c>
      <c r="P35" s="680"/>
      <c r="Q35" s="680"/>
      <c r="R35" s="388"/>
      <c r="S35" s="388"/>
      <c r="T35" s="388"/>
    </row>
    <row r="36" spans="2:20" ht="206.45" customHeight="1" x14ac:dyDescent="0.2">
      <c r="B36" s="412"/>
      <c r="C36" s="412"/>
      <c r="D36" s="412"/>
      <c r="E36" s="412"/>
      <c r="F36" s="388"/>
      <c r="G36" s="388"/>
      <c r="H36" s="388"/>
      <c r="I36" s="388"/>
      <c r="J36" s="388"/>
      <c r="K36" s="388"/>
      <c r="L36" s="388"/>
      <c r="M36" s="388"/>
      <c r="N36" s="388"/>
      <c r="O36" s="680"/>
      <c r="P36" s="680"/>
      <c r="Q36" s="680"/>
      <c r="R36" s="388"/>
      <c r="S36" s="388"/>
      <c r="T36" s="388"/>
    </row>
    <row r="37" spans="2:20" ht="30" customHeight="1" x14ac:dyDescent="0.2">
      <c r="B37" s="667" t="s">
        <v>108</v>
      </c>
      <c r="C37" s="668"/>
      <c r="D37" s="668"/>
      <c r="E37" s="668"/>
      <c r="F37" s="668"/>
      <c r="G37" s="668"/>
      <c r="H37" s="668"/>
      <c r="I37" s="668"/>
      <c r="J37" s="668"/>
      <c r="K37" s="668"/>
      <c r="L37" s="668"/>
      <c r="M37" s="668"/>
      <c r="N37" s="668"/>
      <c r="O37" s="668"/>
      <c r="P37" s="668"/>
      <c r="Q37" s="668"/>
      <c r="R37" s="668"/>
      <c r="S37" s="668"/>
      <c r="T37" s="669"/>
    </row>
    <row r="38" spans="2:20" ht="22.5" customHeight="1" x14ac:dyDescent="0.2">
      <c r="B38" s="407" t="s">
        <v>25</v>
      </c>
      <c r="C38" s="508"/>
      <c r="D38" s="508"/>
      <c r="E38" s="508"/>
      <c r="F38" s="508"/>
      <c r="G38" s="508"/>
      <c r="H38" s="408"/>
      <c r="I38" s="407" t="s">
        <v>26</v>
      </c>
      <c r="J38" s="408"/>
      <c r="K38" s="407" t="s">
        <v>4</v>
      </c>
      <c r="L38" s="408"/>
      <c r="M38" s="407" t="s">
        <v>27</v>
      </c>
      <c r="N38" s="508"/>
      <c r="O38" s="508"/>
      <c r="P38" s="508"/>
      <c r="Q38" s="508"/>
      <c r="R38" s="408"/>
      <c r="S38" s="407" t="s">
        <v>4</v>
      </c>
      <c r="T38" s="408"/>
    </row>
    <row r="39" spans="2:20" ht="43.5" customHeight="1" x14ac:dyDescent="0.2">
      <c r="B39" s="383" t="s">
        <v>1141</v>
      </c>
      <c r="C39" s="384"/>
      <c r="D39" s="384"/>
      <c r="E39" s="384"/>
      <c r="F39" s="384"/>
      <c r="G39" s="384"/>
      <c r="H39" s="385"/>
      <c r="I39" s="386" t="s">
        <v>1142</v>
      </c>
      <c r="J39" s="386"/>
      <c r="K39" s="387">
        <v>44259</v>
      </c>
      <c r="L39" s="387"/>
      <c r="M39" s="388" t="s">
        <v>720</v>
      </c>
      <c r="N39" s="388"/>
      <c r="O39" s="388"/>
      <c r="P39" s="388"/>
      <c r="Q39" s="388"/>
      <c r="R39" s="388"/>
      <c r="S39" s="266"/>
      <c r="T39" s="267"/>
    </row>
    <row r="40" spans="2:20" ht="47.25" customHeight="1" x14ac:dyDescent="0.2">
      <c r="B40" s="383" t="s">
        <v>1459</v>
      </c>
      <c r="C40" s="384"/>
      <c r="D40" s="384"/>
      <c r="E40" s="384"/>
      <c r="F40" s="384"/>
      <c r="G40" s="384"/>
      <c r="H40" s="385"/>
      <c r="I40" s="386" t="s">
        <v>1460</v>
      </c>
      <c r="J40" s="386"/>
      <c r="K40" s="387">
        <v>44278</v>
      </c>
      <c r="L40" s="387"/>
      <c r="M40" s="388" t="s">
        <v>720</v>
      </c>
      <c r="N40" s="388"/>
      <c r="O40" s="388"/>
      <c r="P40" s="388"/>
      <c r="Q40" s="388"/>
      <c r="R40" s="388"/>
      <c r="S40" s="290"/>
      <c r="T40" s="291"/>
    </row>
    <row r="41" spans="2:20" ht="47.25" customHeight="1" x14ac:dyDescent="0.2">
      <c r="B41" s="383" t="s">
        <v>1143</v>
      </c>
      <c r="C41" s="384"/>
      <c r="D41" s="384"/>
      <c r="E41" s="384"/>
      <c r="F41" s="384"/>
      <c r="G41" s="384"/>
      <c r="H41" s="385"/>
      <c r="I41" s="386" t="s">
        <v>1144</v>
      </c>
      <c r="J41" s="386"/>
      <c r="K41" s="387">
        <v>44265</v>
      </c>
      <c r="L41" s="387"/>
      <c r="M41" s="388" t="s">
        <v>720</v>
      </c>
      <c r="N41" s="388"/>
      <c r="O41" s="388"/>
      <c r="P41" s="388"/>
      <c r="Q41" s="388"/>
      <c r="R41" s="388"/>
      <c r="S41" s="322"/>
      <c r="T41" s="321"/>
    </row>
    <row r="42" spans="2:20" ht="47.25" customHeight="1" x14ac:dyDescent="0.2">
      <c r="B42" s="383" t="s">
        <v>1145</v>
      </c>
      <c r="C42" s="384"/>
      <c r="D42" s="384"/>
      <c r="E42" s="384"/>
      <c r="F42" s="384"/>
      <c r="G42" s="384"/>
      <c r="H42" s="385"/>
      <c r="I42" s="386" t="s">
        <v>1146</v>
      </c>
      <c r="J42" s="386"/>
      <c r="K42" s="387">
        <v>44270</v>
      </c>
      <c r="L42" s="387"/>
      <c r="M42" s="388" t="s">
        <v>720</v>
      </c>
      <c r="N42" s="388"/>
      <c r="O42" s="388"/>
      <c r="P42" s="388"/>
      <c r="Q42" s="388"/>
      <c r="R42" s="388"/>
      <c r="S42" s="322"/>
      <c r="T42" s="321"/>
    </row>
    <row r="43" spans="2:20" ht="47.25" customHeight="1" x14ac:dyDescent="0.2">
      <c r="B43" s="383" t="s">
        <v>1147</v>
      </c>
      <c r="C43" s="384"/>
      <c r="D43" s="384"/>
      <c r="E43" s="384"/>
      <c r="F43" s="384"/>
      <c r="G43" s="384"/>
      <c r="H43" s="385"/>
      <c r="I43" s="386" t="s">
        <v>1148</v>
      </c>
      <c r="J43" s="386"/>
      <c r="K43" s="387">
        <v>44270</v>
      </c>
      <c r="L43" s="387"/>
      <c r="M43" s="388" t="s">
        <v>720</v>
      </c>
      <c r="N43" s="388"/>
      <c r="O43" s="388"/>
      <c r="P43" s="388"/>
      <c r="Q43" s="388"/>
      <c r="R43" s="388"/>
      <c r="S43" s="322"/>
      <c r="T43" s="321"/>
    </row>
    <row r="44" spans="2:20" ht="47.25" customHeight="1" x14ac:dyDescent="0.2">
      <c r="B44" s="383" t="s">
        <v>1461</v>
      </c>
      <c r="C44" s="384"/>
      <c r="D44" s="384"/>
      <c r="E44" s="384"/>
      <c r="F44" s="384"/>
      <c r="G44" s="384"/>
      <c r="H44" s="385"/>
      <c r="I44" s="386" t="s">
        <v>1462</v>
      </c>
      <c r="J44" s="386"/>
      <c r="K44" s="387">
        <v>44278</v>
      </c>
      <c r="L44" s="387"/>
      <c r="M44" s="388" t="s">
        <v>720</v>
      </c>
      <c r="N44" s="388"/>
      <c r="O44" s="388"/>
      <c r="P44" s="388"/>
      <c r="Q44" s="388"/>
      <c r="R44" s="388"/>
      <c r="S44" s="325"/>
      <c r="T44" s="324"/>
    </row>
    <row r="45" spans="2:20" ht="47.25" customHeight="1" x14ac:dyDescent="0.2">
      <c r="B45" s="383" t="s">
        <v>1463</v>
      </c>
      <c r="C45" s="384"/>
      <c r="D45" s="384"/>
      <c r="E45" s="384"/>
      <c r="F45" s="384"/>
      <c r="G45" s="384"/>
      <c r="H45" s="385"/>
      <c r="I45" s="386" t="s">
        <v>1464</v>
      </c>
      <c r="J45" s="386"/>
      <c r="K45" s="387">
        <v>44278</v>
      </c>
      <c r="L45" s="387"/>
      <c r="M45" s="388" t="s">
        <v>720</v>
      </c>
      <c r="N45" s="388"/>
      <c r="O45" s="388"/>
      <c r="P45" s="388"/>
      <c r="Q45" s="388"/>
      <c r="R45" s="388"/>
      <c r="S45" s="325"/>
      <c r="T45" s="324"/>
    </row>
    <row r="46" spans="2:20" ht="47.25" customHeight="1" x14ac:dyDescent="0.2">
      <c r="B46" s="383" t="s">
        <v>1149</v>
      </c>
      <c r="C46" s="384"/>
      <c r="D46" s="384"/>
      <c r="E46" s="384"/>
      <c r="F46" s="384"/>
      <c r="G46" s="384"/>
      <c r="H46" s="385"/>
      <c r="I46" s="386" t="s">
        <v>1150</v>
      </c>
      <c r="J46" s="386"/>
      <c r="K46" s="387">
        <v>44273</v>
      </c>
      <c r="L46" s="387"/>
      <c r="M46" s="388" t="s">
        <v>720</v>
      </c>
      <c r="N46" s="388"/>
      <c r="O46" s="388"/>
      <c r="P46" s="388"/>
      <c r="Q46" s="388"/>
      <c r="R46" s="388"/>
      <c r="S46" s="325"/>
      <c r="T46" s="324"/>
    </row>
    <row r="47" spans="2:20" ht="14.25" customHeight="1" x14ac:dyDescent="0.2">
      <c r="B47" s="42"/>
      <c r="C47" s="43"/>
      <c r="D47" s="43"/>
      <c r="E47" s="43"/>
      <c r="F47" s="43"/>
      <c r="G47" s="43"/>
      <c r="H47" s="43"/>
      <c r="I47" s="43"/>
      <c r="J47" s="43"/>
      <c r="K47" s="43"/>
      <c r="L47" s="43"/>
      <c r="M47" s="43"/>
      <c r="N47" s="43"/>
      <c r="O47" s="43"/>
      <c r="P47" s="43"/>
      <c r="Q47" s="43"/>
      <c r="R47" s="43"/>
      <c r="S47" s="43"/>
      <c r="T47" s="44"/>
    </row>
    <row r="48" spans="2:20" ht="22.5" customHeight="1" x14ac:dyDescent="0.2">
      <c r="B48" s="724" t="s">
        <v>28</v>
      </c>
      <c r="C48" s="724"/>
      <c r="D48" s="724"/>
      <c r="E48" s="724"/>
      <c r="F48" s="724"/>
      <c r="G48" s="724"/>
      <c r="H48" s="724"/>
      <c r="I48" s="724"/>
      <c r="J48" s="724"/>
      <c r="K48" s="724"/>
      <c r="L48" s="724"/>
      <c r="M48" s="724"/>
      <c r="N48" s="724"/>
      <c r="O48" s="724"/>
      <c r="P48" s="724"/>
      <c r="Q48" s="724"/>
      <c r="R48" s="724"/>
      <c r="S48" s="724"/>
      <c r="T48" s="724"/>
    </row>
    <row r="49" spans="2:23" customFormat="1" ht="25.5" customHeight="1" x14ac:dyDescent="0.25">
      <c r="B49" s="427" t="s">
        <v>123</v>
      </c>
      <c r="C49" s="428"/>
      <c r="D49" s="428"/>
      <c r="E49" s="428"/>
      <c r="F49" s="428"/>
      <c r="G49" s="428"/>
      <c r="H49" s="428"/>
      <c r="I49" s="428"/>
      <c r="J49" s="428"/>
      <c r="K49" s="428"/>
      <c r="L49" s="428"/>
      <c r="M49" s="428"/>
      <c r="N49" s="428"/>
      <c r="O49" s="428"/>
      <c r="P49" s="428"/>
      <c r="Q49" s="428"/>
      <c r="R49" s="428"/>
      <c r="S49" s="428"/>
      <c r="T49" s="429"/>
    </row>
    <row r="50" spans="2:23" customFormat="1" ht="34.5" customHeight="1" x14ac:dyDescent="0.25">
      <c r="B50" s="52" t="s">
        <v>29</v>
      </c>
      <c r="C50" s="456" t="s">
        <v>124</v>
      </c>
      <c r="D50" s="458"/>
      <c r="E50" s="456" t="s">
        <v>355</v>
      </c>
      <c r="F50" s="457"/>
      <c r="G50" s="457"/>
      <c r="H50" s="458"/>
      <c r="I50" s="456" t="s">
        <v>30</v>
      </c>
      <c r="J50" s="457"/>
      <c r="K50" s="457"/>
      <c r="L50" s="457"/>
      <c r="M50" s="457"/>
      <c r="N50" s="457"/>
      <c r="O50" s="457"/>
      <c r="P50" s="457"/>
      <c r="Q50" s="457"/>
      <c r="R50" s="458"/>
      <c r="S50" s="456" t="s">
        <v>31</v>
      </c>
      <c r="T50" s="458"/>
    </row>
    <row r="51" spans="2:23" customFormat="1" ht="48" customHeight="1" x14ac:dyDescent="0.25">
      <c r="B51" s="377" t="s">
        <v>32</v>
      </c>
      <c r="C51" s="377" t="s">
        <v>122</v>
      </c>
      <c r="D51" s="377"/>
      <c r="E51" s="382" t="s">
        <v>356</v>
      </c>
      <c r="F51" s="382"/>
      <c r="G51" s="382"/>
      <c r="H51" s="382"/>
      <c r="I51" s="486" t="s">
        <v>559</v>
      </c>
      <c r="J51" s="486"/>
      <c r="K51" s="486"/>
      <c r="L51" s="486"/>
      <c r="M51" s="486"/>
      <c r="N51" s="486"/>
      <c r="O51" s="486"/>
      <c r="P51" s="486"/>
      <c r="Q51" s="486"/>
      <c r="R51" s="486"/>
      <c r="S51" s="475">
        <v>1</v>
      </c>
      <c r="T51" s="476"/>
    </row>
    <row r="52" spans="2:23" customFormat="1" ht="58.9" customHeight="1" x14ac:dyDescent="0.25">
      <c r="B52" s="377"/>
      <c r="C52" s="377"/>
      <c r="D52" s="377"/>
      <c r="E52" s="382" t="s">
        <v>357</v>
      </c>
      <c r="F52" s="382"/>
      <c r="G52" s="382"/>
      <c r="H52" s="382"/>
      <c r="I52" s="486" t="s">
        <v>560</v>
      </c>
      <c r="J52" s="486"/>
      <c r="K52" s="486"/>
      <c r="L52" s="486"/>
      <c r="M52" s="486"/>
      <c r="N52" s="486"/>
      <c r="O52" s="486"/>
      <c r="P52" s="486"/>
      <c r="Q52" s="486"/>
      <c r="R52" s="486"/>
      <c r="S52" s="475">
        <v>1</v>
      </c>
      <c r="T52" s="476"/>
    </row>
    <row r="53" spans="2:23" customFormat="1" ht="66" customHeight="1" x14ac:dyDescent="0.25">
      <c r="B53" s="377"/>
      <c r="C53" s="377"/>
      <c r="D53" s="377"/>
      <c r="E53" s="382" t="s">
        <v>358</v>
      </c>
      <c r="F53" s="382"/>
      <c r="G53" s="382"/>
      <c r="H53" s="382"/>
      <c r="I53" s="486" t="s">
        <v>412</v>
      </c>
      <c r="J53" s="486"/>
      <c r="K53" s="486"/>
      <c r="L53" s="486"/>
      <c r="M53" s="486"/>
      <c r="N53" s="486"/>
      <c r="O53" s="486"/>
      <c r="P53" s="486"/>
      <c r="Q53" s="486"/>
      <c r="R53" s="486"/>
      <c r="S53" s="475">
        <v>1</v>
      </c>
      <c r="T53" s="476"/>
    </row>
    <row r="54" spans="2:23" s="72" customFormat="1" ht="63.6" customHeight="1" x14ac:dyDescent="0.25">
      <c r="B54" s="377"/>
      <c r="C54" s="377"/>
      <c r="D54" s="377"/>
      <c r="E54" s="382" t="s">
        <v>944</v>
      </c>
      <c r="F54" s="382"/>
      <c r="G54" s="382"/>
      <c r="H54" s="382"/>
      <c r="I54" s="486" t="s">
        <v>561</v>
      </c>
      <c r="J54" s="486"/>
      <c r="K54" s="486"/>
      <c r="L54" s="486"/>
      <c r="M54" s="486"/>
      <c r="N54" s="486"/>
      <c r="O54" s="486"/>
      <c r="P54" s="486"/>
      <c r="Q54" s="486"/>
      <c r="R54" s="486"/>
      <c r="S54" s="475">
        <v>1</v>
      </c>
      <c r="T54" s="476"/>
    </row>
    <row r="55" spans="2:23" customFormat="1" ht="36.6" customHeight="1" x14ac:dyDescent="0.25">
      <c r="B55" s="377"/>
      <c r="C55" s="377"/>
      <c r="D55" s="377"/>
      <c r="E55" s="382" t="s">
        <v>359</v>
      </c>
      <c r="F55" s="382"/>
      <c r="G55" s="382"/>
      <c r="H55" s="382"/>
      <c r="I55" s="486" t="s">
        <v>279</v>
      </c>
      <c r="J55" s="486"/>
      <c r="K55" s="486"/>
      <c r="L55" s="486"/>
      <c r="M55" s="486"/>
      <c r="N55" s="486"/>
      <c r="O55" s="486"/>
      <c r="P55" s="486"/>
      <c r="Q55" s="486"/>
      <c r="R55" s="486"/>
      <c r="S55" s="475">
        <v>1</v>
      </c>
      <c r="T55" s="475"/>
    </row>
    <row r="56" spans="2:23" customFormat="1" ht="73.900000000000006" customHeight="1" x14ac:dyDescent="0.25">
      <c r="B56" s="377"/>
      <c r="C56" s="377"/>
      <c r="D56" s="377"/>
      <c r="E56" s="382" t="s">
        <v>360</v>
      </c>
      <c r="F56" s="382"/>
      <c r="G56" s="382"/>
      <c r="H56" s="382"/>
      <c r="I56" s="486" t="s">
        <v>562</v>
      </c>
      <c r="J56" s="486"/>
      <c r="K56" s="486"/>
      <c r="L56" s="486"/>
      <c r="M56" s="486"/>
      <c r="N56" s="486"/>
      <c r="O56" s="486"/>
      <c r="P56" s="486"/>
      <c r="Q56" s="486"/>
      <c r="R56" s="486"/>
      <c r="S56" s="475">
        <v>1</v>
      </c>
      <c r="T56" s="476"/>
    </row>
    <row r="57" spans="2:23" customFormat="1" ht="76.150000000000006" customHeight="1" x14ac:dyDescent="0.25">
      <c r="B57" s="377"/>
      <c r="C57" s="377"/>
      <c r="D57" s="377"/>
      <c r="E57" s="382" t="s">
        <v>361</v>
      </c>
      <c r="F57" s="382"/>
      <c r="G57" s="382"/>
      <c r="H57" s="382"/>
      <c r="I57" s="486" t="s">
        <v>563</v>
      </c>
      <c r="J57" s="486"/>
      <c r="K57" s="486"/>
      <c r="L57" s="486"/>
      <c r="M57" s="486"/>
      <c r="N57" s="486"/>
      <c r="O57" s="486"/>
      <c r="P57" s="486"/>
      <c r="Q57" s="486"/>
      <c r="R57" s="486"/>
      <c r="S57" s="475">
        <v>1</v>
      </c>
      <c r="T57" s="476"/>
    </row>
    <row r="58" spans="2:23" customFormat="1" ht="101.45" customHeight="1" x14ac:dyDescent="0.25">
      <c r="B58" s="377"/>
      <c r="C58" s="377"/>
      <c r="D58" s="377"/>
      <c r="E58" s="382" t="s">
        <v>362</v>
      </c>
      <c r="F58" s="382"/>
      <c r="G58" s="382"/>
      <c r="H58" s="382"/>
      <c r="I58" s="486" t="s">
        <v>564</v>
      </c>
      <c r="J58" s="486"/>
      <c r="K58" s="486"/>
      <c r="L58" s="486"/>
      <c r="M58" s="486"/>
      <c r="N58" s="486"/>
      <c r="O58" s="486"/>
      <c r="P58" s="486"/>
      <c r="Q58" s="486"/>
      <c r="R58" s="486"/>
      <c r="S58" s="475">
        <v>1</v>
      </c>
      <c r="T58" s="476"/>
    </row>
    <row r="59" spans="2:23" customFormat="1" ht="44.45" customHeight="1" x14ac:dyDescent="0.25">
      <c r="B59" s="377"/>
      <c r="C59" s="377"/>
      <c r="D59" s="377"/>
      <c r="E59" s="382" t="s">
        <v>363</v>
      </c>
      <c r="F59" s="382"/>
      <c r="G59" s="382"/>
      <c r="H59" s="382"/>
      <c r="I59" s="486" t="s">
        <v>109</v>
      </c>
      <c r="J59" s="486"/>
      <c r="K59" s="486"/>
      <c r="L59" s="486"/>
      <c r="M59" s="486"/>
      <c r="N59" s="486"/>
      <c r="O59" s="486"/>
      <c r="P59" s="486"/>
      <c r="Q59" s="486"/>
      <c r="R59" s="486"/>
      <c r="S59" s="475">
        <v>1</v>
      </c>
      <c r="T59" s="475"/>
    </row>
    <row r="60" spans="2:23" customFormat="1" ht="55.9" customHeight="1" x14ac:dyDescent="0.25">
      <c r="B60" s="377"/>
      <c r="C60" s="377"/>
      <c r="D60" s="377"/>
      <c r="E60" s="382" t="s">
        <v>364</v>
      </c>
      <c r="F60" s="382"/>
      <c r="G60" s="382"/>
      <c r="H60" s="382"/>
      <c r="I60" s="486" t="s">
        <v>295</v>
      </c>
      <c r="J60" s="486"/>
      <c r="K60" s="486"/>
      <c r="L60" s="486"/>
      <c r="M60" s="486"/>
      <c r="N60" s="486"/>
      <c r="O60" s="486"/>
      <c r="P60" s="486"/>
      <c r="Q60" s="486"/>
      <c r="R60" s="486"/>
      <c r="S60" s="475">
        <v>1</v>
      </c>
      <c r="T60" s="476"/>
    </row>
    <row r="61" spans="2:23" customFormat="1" ht="79.900000000000006" customHeight="1" x14ac:dyDescent="0.25">
      <c r="B61" s="375"/>
      <c r="C61" s="375"/>
      <c r="D61" s="375"/>
      <c r="E61" s="736" t="s">
        <v>365</v>
      </c>
      <c r="F61" s="736"/>
      <c r="G61" s="736"/>
      <c r="H61" s="736"/>
      <c r="I61" s="490" t="s">
        <v>565</v>
      </c>
      <c r="J61" s="490"/>
      <c r="K61" s="490"/>
      <c r="L61" s="490"/>
      <c r="M61" s="490"/>
      <c r="N61" s="490"/>
      <c r="O61" s="490"/>
      <c r="P61" s="490"/>
      <c r="Q61" s="490"/>
      <c r="R61" s="490"/>
      <c r="S61" s="737">
        <v>1</v>
      </c>
      <c r="T61" s="738"/>
    </row>
    <row r="62" spans="2:23" customFormat="1" ht="80.45" customHeight="1" x14ac:dyDescent="0.25">
      <c r="B62" s="492">
        <v>2.1</v>
      </c>
      <c r="C62" s="377" t="s">
        <v>34</v>
      </c>
      <c r="D62" s="377"/>
      <c r="E62" s="382" t="s">
        <v>356</v>
      </c>
      <c r="F62" s="382"/>
      <c r="G62" s="382"/>
      <c r="H62" s="382"/>
      <c r="I62" s="486" t="s">
        <v>1072</v>
      </c>
      <c r="J62" s="486"/>
      <c r="K62" s="486"/>
      <c r="L62" s="486"/>
      <c r="M62" s="486"/>
      <c r="N62" s="486"/>
      <c r="O62" s="486"/>
      <c r="P62" s="486"/>
      <c r="Q62" s="486"/>
      <c r="R62" s="486"/>
      <c r="S62" s="475">
        <v>1</v>
      </c>
      <c r="T62" s="476"/>
    </row>
    <row r="63" spans="2:23" customFormat="1" ht="111" customHeight="1" x14ac:dyDescent="0.25">
      <c r="B63" s="492"/>
      <c r="C63" s="377"/>
      <c r="D63" s="377"/>
      <c r="E63" s="382" t="s">
        <v>566</v>
      </c>
      <c r="F63" s="382"/>
      <c r="G63" s="382"/>
      <c r="H63" s="382"/>
      <c r="I63" s="486" t="s">
        <v>413</v>
      </c>
      <c r="J63" s="486"/>
      <c r="K63" s="486"/>
      <c r="L63" s="486"/>
      <c r="M63" s="486"/>
      <c r="N63" s="486"/>
      <c r="O63" s="486"/>
      <c r="P63" s="486"/>
      <c r="Q63" s="486"/>
      <c r="R63" s="486"/>
      <c r="S63" s="475" t="s">
        <v>567</v>
      </c>
      <c r="T63" s="476"/>
      <c r="W63" s="80"/>
    </row>
    <row r="64" spans="2:23" customFormat="1" ht="106.9" customHeight="1" x14ac:dyDescent="0.25">
      <c r="B64" s="492"/>
      <c r="C64" s="377"/>
      <c r="D64" s="377"/>
      <c r="E64" s="382" t="s">
        <v>366</v>
      </c>
      <c r="F64" s="382"/>
      <c r="G64" s="382"/>
      <c r="H64" s="382"/>
      <c r="I64" s="486" t="s">
        <v>945</v>
      </c>
      <c r="J64" s="486"/>
      <c r="K64" s="486"/>
      <c r="L64" s="486"/>
      <c r="M64" s="486"/>
      <c r="N64" s="486"/>
      <c r="O64" s="486"/>
      <c r="P64" s="486"/>
      <c r="Q64" s="486"/>
      <c r="R64" s="486"/>
      <c r="S64" s="475">
        <v>1</v>
      </c>
      <c r="T64" s="475"/>
    </row>
    <row r="65" spans="2:20" customFormat="1" ht="67.5" customHeight="1" x14ac:dyDescent="0.25">
      <c r="B65" s="492"/>
      <c r="C65" s="377"/>
      <c r="D65" s="377"/>
      <c r="E65" s="382" t="s">
        <v>367</v>
      </c>
      <c r="F65" s="382"/>
      <c r="G65" s="382"/>
      <c r="H65" s="382"/>
      <c r="I65" s="486" t="s">
        <v>946</v>
      </c>
      <c r="J65" s="486"/>
      <c r="K65" s="486"/>
      <c r="L65" s="486"/>
      <c r="M65" s="486"/>
      <c r="N65" s="486"/>
      <c r="O65" s="486"/>
      <c r="P65" s="486"/>
      <c r="Q65" s="486"/>
      <c r="R65" s="486"/>
      <c r="S65" s="475">
        <v>1</v>
      </c>
      <c r="T65" s="475"/>
    </row>
    <row r="66" spans="2:20" customFormat="1" ht="62.45" customHeight="1" x14ac:dyDescent="0.25">
      <c r="B66" s="492"/>
      <c r="C66" s="377"/>
      <c r="D66" s="377"/>
      <c r="E66" s="382" t="s">
        <v>368</v>
      </c>
      <c r="F66" s="382"/>
      <c r="G66" s="382"/>
      <c r="H66" s="382"/>
      <c r="I66" s="486" t="s">
        <v>947</v>
      </c>
      <c r="J66" s="486"/>
      <c r="K66" s="486"/>
      <c r="L66" s="486"/>
      <c r="M66" s="486"/>
      <c r="N66" s="486"/>
      <c r="O66" s="486"/>
      <c r="P66" s="486"/>
      <c r="Q66" s="486"/>
      <c r="R66" s="486"/>
      <c r="S66" s="475">
        <v>1</v>
      </c>
      <c r="T66" s="475"/>
    </row>
    <row r="67" spans="2:20" customFormat="1" ht="112.9" customHeight="1" x14ac:dyDescent="0.25">
      <c r="B67" s="492"/>
      <c r="C67" s="377"/>
      <c r="D67" s="377"/>
      <c r="E67" s="382" t="s">
        <v>369</v>
      </c>
      <c r="F67" s="382"/>
      <c r="G67" s="382"/>
      <c r="H67" s="382"/>
      <c r="I67" s="486" t="s">
        <v>948</v>
      </c>
      <c r="J67" s="486"/>
      <c r="K67" s="486"/>
      <c r="L67" s="486"/>
      <c r="M67" s="486"/>
      <c r="N67" s="486"/>
      <c r="O67" s="486"/>
      <c r="P67" s="486"/>
      <c r="Q67" s="486"/>
      <c r="R67" s="486"/>
      <c r="S67" s="475">
        <v>1</v>
      </c>
      <c r="T67" s="475"/>
    </row>
    <row r="68" spans="2:20" customFormat="1" ht="39.6" customHeight="1" x14ac:dyDescent="0.25">
      <c r="B68" s="492"/>
      <c r="C68" s="377"/>
      <c r="D68" s="377"/>
      <c r="E68" s="382" t="s">
        <v>370</v>
      </c>
      <c r="F68" s="382"/>
      <c r="G68" s="382"/>
      <c r="H68" s="382"/>
      <c r="I68" s="486" t="s">
        <v>336</v>
      </c>
      <c r="J68" s="486"/>
      <c r="K68" s="486"/>
      <c r="L68" s="486"/>
      <c r="M68" s="486"/>
      <c r="N68" s="486"/>
      <c r="O68" s="486"/>
      <c r="P68" s="486"/>
      <c r="Q68" s="486"/>
      <c r="R68" s="486"/>
      <c r="S68" s="475">
        <v>1</v>
      </c>
      <c r="T68" s="475"/>
    </row>
    <row r="69" spans="2:20" customFormat="1" ht="58.15" customHeight="1" x14ac:dyDescent="0.25">
      <c r="B69" s="492"/>
      <c r="C69" s="377"/>
      <c r="D69" s="377"/>
      <c r="E69" s="382" t="s">
        <v>371</v>
      </c>
      <c r="F69" s="382"/>
      <c r="G69" s="382"/>
      <c r="H69" s="382"/>
      <c r="I69" s="486" t="s">
        <v>949</v>
      </c>
      <c r="J69" s="486"/>
      <c r="K69" s="486"/>
      <c r="L69" s="486"/>
      <c r="M69" s="486"/>
      <c r="N69" s="486"/>
      <c r="O69" s="486"/>
      <c r="P69" s="486"/>
      <c r="Q69" s="486"/>
      <c r="R69" s="486"/>
      <c r="S69" s="475">
        <v>1</v>
      </c>
      <c r="T69" s="475"/>
    </row>
    <row r="70" spans="2:20" customFormat="1" ht="69.599999999999994" customHeight="1" x14ac:dyDescent="0.25">
      <c r="B70" s="492"/>
      <c r="C70" s="377"/>
      <c r="D70" s="377"/>
      <c r="E70" s="382" t="s">
        <v>372</v>
      </c>
      <c r="F70" s="382"/>
      <c r="G70" s="382"/>
      <c r="H70" s="382"/>
      <c r="I70" s="486" t="s">
        <v>950</v>
      </c>
      <c r="J70" s="486"/>
      <c r="K70" s="486"/>
      <c r="L70" s="486"/>
      <c r="M70" s="486"/>
      <c r="N70" s="486"/>
      <c r="O70" s="486"/>
      <c r="P70" s="486"/>
      <c r="Q70" s="486"/>
      <c r="R70" s="486"/>
      <c r="S70" s="475">
        <v>1</v>
      </c>
      <c r="T70" s="476"/>
    </row>
    <row r="71" spans="2:20" customFormat="1" ht="50.25" customHeight="1" x14ac:dyDescent="0.25">
      <c r="B71" s="492"/>
      <c r="C71" s="377"/>
      <c r="D71" s="377"/>
      <c r="E71" s="382" t="s">
        <v>373</v>
      </c>
      <c r="F71" s="382"/>
      <c r="G71" s="382"/>
      <c r="H71" s="382"/>
      <c r="I71" s="486" t="s">
        <v>558</v>
      </c>
      <c r="J71" s="486"/>
      <c r="K71" s="486"/>
      <c r="L71" s="486"/>
      <c r="M71" s="486"/>
      <c r="N71" s="486"/>
      <c r="O71" s="486"/>
      <c r="P71" s="486"/>
      <c r="Q71" s="486"/>
      <c r="R71" s="486"/>
      <c r="S71" s="475">
        <v>1</v>
      </c>
      <c r="T71" s="476"/>
    </row>
    <row r="72" spans="2:20" customFormat="1" ht="55.15" customHeight="1" x14ac:dyDescent="0.25">
      <c r="B72" s="493"/>
      <c r="C72" s="375"/>
      <c r="D72" s="375"/>
      <c r="E72" s="736" t="s">
        <v>374</v>
      </c>
      <c r="F72" s="736"/>
      <c r="G72" s="736"/>
      <c r="H72" s="736"/>
      <c r="I72" s="490" t="s">
        <v>568</v>
      </c>
      <c r="J72" s="490"/>
      <c r="K72" s="490"/>
      <c r="L72" s="490"/>
      <c r="M72" s="490"/>
      <c r="N72" s="490"/>
      <c r="O72" s="490"/>
      <c r="P72" s="490"/>
      <c r="Q72" s="490"/>
      <c r="R72" s="490"/>
      <c r="S72" s="737">
        <v>1</v>
      </c>
      <c r="T72" s="738"/>
    </row>
    <row r="73" spans="2:20" customFormat="1" ht="75.599999999999994" customHeight="1" x14ac:dyDescent="0.25">
      <c r="B73" s="377" t="s">
        <v>824</v>
      </c>
      <c r="C73" s="377" t="s">
        <v>280</v>
      </c>
      <c r="D73" s="377"/>
      <c r="E73" s="382" t="s">
        <v>569</v>
      </c>
      <c r="F73" s="382"/>
      <c r="G73" s="382"/>
      <c r="H73" s="382"/>
      <c r="I73" s="486" t="s">
        <v>281</v>
      </c>
      <c r="J73" s="486"/>
      <c r="K73" s="486"/>
      <c r="L73" s="486"/>
      <c r="M73" s="486"/>
      <c r="N73" s="486"/>
      <c r="O73" s="486"/>
      <c r="P73" s="486"/>
      <c r="Q73" s="486"/>
      <c r="R73" s="486"/>
      <c r="S73" s="475">
        <v>1</v>
      </c>
      <c r="T73" s="475"/>
    </row>
    <row r="74" spans="2:20" customFormat="1" ht="246" customHeight="1" x14ac:dyDescent="0.25">
      <c r="B74" s="377"/>
      <c r="C74" s="377"/>
      <c r="D74" s="377"/>
      <c r="E74" s="382" t="s">
        <v>570</v>
      </c>
      <c r="F74" s="382"/>
      <c r="G74" s="382"/>
      <c r="H74" s="382"/>
      <c r="I74" s="491" t="s">
        <v>942</v>
      </c>
      <c r="J74" s="491"/>
      <c r="K74" s="491"/>
      <c r="L74" s="491"/>
      <c r="M74" s="491"/>
      <c r="N74" s="491"/>
      <c r="O74" s="491"/>
      <c r="P74" s="491"/>
      <c r="Q74" s="491"/>
      <c r="R74" s="491"/>
      <c r="S74" s="475">
        <v>1</v>
      </c>
      <c r="T74" s="475"/>
    </row>
    <row r="75" spans="2:20" customFormat="1" ht="243.6" customHeight="1" x14ac:dyDescent="0.25">
      <c r="B75" s="377"/>
      <c r="C75" s="377"/>
      <c r="D75" s="377"/>
      <c r="E75" s="377" t="s">
        <v>825</v>
      </c>
      <c r="F75" s="377"/>
      <c r="G75" s="377"/>
      <c r="H75" s="377"/>
      <c r="I75" s="740" t="s">
        <v>826</v>
      </c>
      <c r="J75" s="740"/>
      <c r="K75" s="740"/>
      <c r="L75" s="740"/>
      <c r="M75" s="740"/>
      <c r="N75" s="740"/>
      <c r="O75" s="740"/>
      <c r="P75" s="740"/>
      <c r="Q75" s="740"/>
      <c r="R75" s="740"/>
      <c r="S75" s="380">
        <v>1</v>
      </c>
      <c r="T75" s="380"/>
    </row>
    <row r="76" spans="2:20" customFormat="1" ht="27.75" customHeight="1" x14ac:dyDescent="0.25">
      <c r="B76" s="487"/>
      <c r="C76" s="488"/>
      <c r="D76" s="488"/>
      <c r="E76" s="488"/>
      <c r="F76" s="488"/>
      <c r="G76" s="488"/>
      <c r="H76" s="488"/>
      <c r="I76" s="488"/>
      <c r="J76" s="488"/>
      <c r="K76" s="488"/>
      <c r="L76" s="488"/>
      <c r="M76" s="488"/>
      <c r="N76" s="488"/>
      <c r="O76" s="488"/>
      <c r="P76" s="488"/>
      <c r="Q76" s="488"/>
      <c r="R76" s="488"/>
      <c r="S76" s="488"/>
      <c r="T76" s="489"/>
    </row>
    <row r="77" spans="2:20" customFormat="1" ht="27.75" customHeight="1" x14ac:dyDescent="0.25">
      <c r="B77" s="268" t="s">
        <v>29</v>
      </c>
      <c r="C77" s="739" t="s">
        <v>125</v>
      </c>
      <c r="D77" s="739"/>
      <c r="E77" s="739" t="s">
        <v>375</v>
      </c>
      <c r="F77" s="739"/>
      <c r="G77" s="739"/>
      <c r="H77" s="739"/>
      <c r="I77" s="739"/>
      <c r="J77" s="739" t="s">
        <v>30</v>
      </c>
      <c r="K77" s="739"/>
      <c r="L77" s="739"/>
      <c r="M77" s="739"/>
      <c r="N77" s="739"/>
      <c r="O77" s="739"/>
      <c r="P77" s="739"/>
      <c r="Q77" s="739"/>
      <c r="R77" s="739"/>
      <c r="S77" s="739" t="s">
        <v>31</v>
      </c>
      <c r="T77" s="739"/>
    </row>
    <row r="78" spans="2:20" customFormat="1" ht="48" customHeight="1" x14ac:dyDescent="0.25">
      <c r="B78" s="377" t="s">
        <v>35</v>
      </c>
      <c r="C78" s="377" t="s">
        <v>36</v>
      </c>
      <c r="D78" s="377"/>
      <c r="E78" s="379" t="s">
        <v>376</v>
      </c>
      <c r="F78" s="379"/>
      <c r="G78" s="379"/>
      <c r="H78" s="379"/>
      <c r="I78" s="379"/>
      <c r="J78" s="376" t="s">
        <v>571</v>
      </c>
      <c r="K78" s="376"/>
      <c r="L78" s="376"/>
      <c r="M78" s="376"/>
      <c r="N78" s="376"/>
      <c r="O78" s="376"/>
      <c r="P78" s="376"/>
      <c r="Q78" s="376"/>
      <c r="R78" s="376"/>
      <c r="S78" s="380">
        <v>1</v>
      </c>
      <c r="T78" s="381"/>
    </row>
    <row r="79" spans="2:20" customFormat="1" ht="37.9" customHeight="1" x14ac:dyDescent="0.25">
      <c r="B79" s="377"/>
      <c r="C79" s="377"/>
      <c r="D79" s="377"/>
      <c r="E79" s="379" t="s">
        <v>377</v>
      </c>
      <c r="F79" s="379"/>
      <c r="G79" s="379"/>
      <c r="H79" s="379"/>
      <c r="I79" s="379"/>
      <c r="J79" s="376" t="s">
        <v>572</v>
      </c>
      <c r="K79" s="376"/>
      <c r="L79" s="376"/>
      <c r="M79" s="376"/>
      <c r="N79" s="376"/>
      <c r="O79" s="376"/>
      <c r="P79" s="376"/>
      <c r="Q79" s="376"/>
      <c r="R79" s="376"/>
      <c r="S79" s="380">
        <v>1</v>
      </c>
      <c r="T79" s="381"/>
    </row>
    <row r="80" spans="2:20" customFormat="1" ht="134.44999999999999" customHeight="1" x14ac:dyDescent="0.25">
      <c r="B80" s="377"/>
      <c r="C80" s="377"/>
      <c r="D80" s="377"/>
      <c r="E80" s="379" t="s">
        <v>378</v>
      </c>
      <c r="F80" s="379"/>
      <c r="G80" s="379"/>
      <c r="H80" s="379"/>
      <c r="I80" s="379"/>
      <c r="J80" s="376" t="s">
        <v>296</v>
      </c>
      <c r="K80" s="376"/>
      <c r="L80" s="376"/>
      <c r="M80" s="376"/>
      <c r="N80" s="376"/>
      <c r="O80" s="376"/>
      <c r="P80" s="376"/>
      <c r="Q80" s="376"/>
      <c r="R80" s="376"/>
      <c r="S80" s="380">
        <v>1</v>
      </c>
      <c r="T80" s="381"/>
    </row>
    <row r="81" spans="2:20" customFormat="1" ht="56.25" customHeight="1" x14ac:dyDescent="0.25">
      <c r="B81" s="377"/>
      <c r="C81" s="377"/>
      <c r="D81" s="377"/>
      <c r="E81" s="379" t="s">
        <v>379</v>
      </c>
      <c r="F81" s="379"/>
      <c r="G81" s="379"/>
      <c r="H81" s="379"/>
      <c r="I81" s="379"/>
      <c r="J81" s="376" t="s">
        <v>573</v>
      </c>
      <c r="K81" s="376"/>
      <c r="L81" s="376"/>
      <c r="M81" s="376"/>
      <c r="N81" s="376"/>
      <c r="O81" s="376"/>
      <c r="P81" s="376"/>
      <c r="Q81" s="376"/>
      <c r="R81" s="376"/>
      <c r="S81" s="380">
        <v>1</v>
      </c>
      <c r="T81" s="381"/>
    </row>
    <row r="82" spans="2:20" customFormat="1" ht="47.45" customHeight="1" x14ac:dyDescent="0.25">
      <c r="B82" s="377"/>
      <c r="C82" s="377"/>
      <c r="D82" s="377"/>
      <c r="E82" s="379" t="s">
        <v>380</v>
      </c>
      <c r="F82" s="379"/>
      <c r="G82" s="379"/>
      <c r="H82" s="379"/>
      <c r="I82" s="379"/>
      <c r="J82" s="376" t="s">
        <v>126</v>
      </c>
      <c r="K82" s="376"/>
      <c r="L82" s="376"/>
      <c r="M82" s="376"/>
      <c r="N82" s="376"/>
      <c r="O82" s="376"/>
      <c r="P82" s="376"/>
      <c r="Q82" s="376"/>
      <c r="R82" s="376"/>
      <c r="S82" s="380">
        <v>1</v>
      </c>
      <c r="T82" s="381"/>
    </row>
    <row r="83" spans="2:20" customFormat="1" ht="118.9" customHeight="1" x14ac:dyDescent="0.25">
      <c r="B83" s="377"/>
      <c r="C83" s="377"/>
      <c r="D83" s="377"/>
      <c r="E83" s="377" t="s">
        <v>382</v>
      </c>
      <c r="F83" s="377"/>
      <c r="G83" s="377"/>
      <c r="H83" s="377"/>
      <c r="I83" s="377"/>
      <c r="J83" s="477" t="s">
        <v>943</v>
      </c>
      <c r="K83" s="477"/>
      <c r="L83" s="477"/>
      <c r="M83" s="477"/>
      <c r="N83" s="477"/>
      <c r="O83" s="477"/>
      <c r="P83" s="477"/>
      <c r="Q83" s="477"/>
      <c r="R83" s="477"/>
      <c r="S83" s="380">
        <v>1</v>
      </c>
      <c r="T83" s="381"/>
    </row>
    <row r="84" spans="2:20" customFormat="1" ht="44.45" customHeight="1" x14ac:dyDescent="0.25">
      <c r="B84" s="377"/>
      <c r="C84" s="377"/>
      <c r="D84" s="377"/>
      <c r="E84" s="379" t="s">
        <v>381</v>
      </c>
      <c r="F84" s="379"/>
      <c r="G84" s="379"/>
      <c r="H84" s="379"/>
      <c r="I84" s="379"/>
      <c r="J84" s="376" t="s">
        <v>574</v>
      </c>
      <c r="K84" s="376"/>
      <c r="L84" s="376"/>
      <c r="M84" s="376"/>
      <c r="N84" s="376"/>
      <c r="O84" s="376"/>
      <c r="P84" s="376"/>
      <c r="Q84" s="376"/>
      <c r="R84" s="376"/>
      <c r="S84" s="380">
        <v>1</v>
      </c>
      <c r="T84" s="381"/>
    </row>
    <row r="85" spans="2:20" customFormat="1" ht="139.5" customHeight="1" x14ac:dyDescent="0.25">
      <c r="B85" s="375"/>
      <c r="C85" s="375"/>
      <c r="D85" s="375"/>
      <c r="E85" s="375" t="s">
        <v>383</v>
      </c>
      <c r="F85" s="375"/>
      <c r="G85" s="375"/>
      <c r="H85" s="375"/>
      <c r="I85" s="375"/>
      <c r="J85" s="741" t="s">
        <v>951</v>
      </c>
      <c r="K85" s="741"/>
      <c r="L85" s="741"/>
      <c r="M85" s="741"/>
      <c r="N85" s="741"/>
      <c r="O85" s="741"/>
      <c r="P85" s="741"/>
      <c r="Q85" s="741"/>
      <c r="R85" s="741"/>
      <c r="S85" s="481">
        <v>1</v>
      </c>
      <c r="T85" s="482"/>
    </row>
    <row r="86" spans="2:20" customFormat="1" ht="129.6" customHeight="1" x14ac:dyDescent="0.25">
      <c r="B86" s="492" t="s">
        <v>37</v>
      </c>
      <c r="C86" s="377" t="s">
        <v>38</v>
      </c>
      <c r="D86" s="377"/>
      <c r="E86" s="379" t="s">
        <v>384</v>
      </c>
      <c r="F86" s="379"/>
      <c r="G86" s="379"/>
      <c r="H86" s="379"/>
      <c r="I86" s="379"/>
      <c r="J86" s="376" t="s">
        <v>575</v>
      </c>
      <c r="K86" s="376"/>
      <c r="L86" s="376"/>
      <c r="M86" s="376"/>
      <c r="N86" s="376"/>
      <c r="O86" s="376"/>
      <c r="P86" s="376"/>
      <c r="Q86" s="376"/>
      <c r="R86" s="376"/>
      <c r="S86" s="380">
        <v>1</v>
      </c>
      <c r="T86" s="381"/>
    </row>
    <row r="87" spans="2:20" customFormat="1" ht="50.45" customHeight="1" x14ac:dyDescent="0.25">
      <c r="B87" s="492"/>
      <c r="C87" s="377"/>
      <c r="D87" s="377"/>
      <c r="E87" s="379" t="s">
        <v>385</v>
      </c>
      <c r="F87" s="379"/>
      <c r="G87" s="379"/>
      <c r="H87" s="379"/>
      <c r="I87" s="379"/>
      <c r="J87" s="376" t="s">
        <v>576</v>
      </c>
      <c r="K87" s="376"/>
      <c r="L87" s="376"/>
      <c r="M87" s="376"/>
      <c r="N87" s="376"/>
      <c r="O87" s="376"/>
      <c r="P87" s="376"/>
      <c r="Q87" s="376"/>
      <c r="R87" s="376"/>
      <c r="S87" s="380">
        <v>1</v>
      </c>
      <c r="T87" s="381"/>
    </row>
    <row r="88" spans="2:20" customFormat="1" ht="30" customHeight="1" x14ac:dyDescent="0.25">
      <c r="B88" s="493"/>
      <c r="C88" s="375"/>
      <c r="D88" s="375"/>
      <c r="E88" s="742" t="s">
        <v>379</v>
      </c>
      <c r="F88" s="742"/>
      <c r="G88" s="742"/>
      <c r="H88" s="742"/>
      <c r="I88" s="742"/>
      <c r="J88" s="743" t="s">
        <v>110</v>
      </c>
      <c r="K88" s="743"/>
      <c r="L88" s="743"/>
      <c r="M88" s="743"/>
      <c r="N88" s="743"/>
      <c r="O88" s="743"/>
      <c r="P88" s="743"/>
      <c r="Q88" s="743"/>
      <c r="R88" s="743"/>
      <c r="S88" s="481">
        <v>1</v>
      </c>
      <c r="T88" s="482"/>
    </row>
    <row r="89" spans="2:20" customFormat="1" ht="131.44999999999999" customHeight="1" x14ac:dyDescent="0.25">
      <c r="B89" s="377" t="s">
        <v>39</v>
      </c>
      <c r="C89" s="377" t="s">
        <v>40</v>
      </c>
      <c r="D89" s="377"/>
      <c r="E89" s="379" t="s">
        <v>384</v>
      </c>
      <c r="F89" s="379"/>
      <c r="G89" s="379"/>
      <c r="H89" s="379"/>
      <c r="I89" s="379"/>
      <c r="J89" s="376" t="s">
        <v>827</v>
      </c>
      <c r="K89" s="376"/>
      <c r="L89" s="376"/>
      <c r="M89" s="376"/>
      <c r="N89" s="376"/>
      <c r="O89" s="376"/>
      <c r="P89" s="376"/>
      <c r="Q89" s="376"/>
      <c r="R89" s="376"/>
      <c r="S89" s="380">
        <v>1</v>
      </c>
      <c r="T89" s="381"/>
    </row>
    <row r="90" spans="2:20" customFormat="1" ht="27.75" customHeight="1" x14ac:dyDescent="0.25">
      <c r="B90" s="377"/>
      <c r="C90" s="377"/>
      <c r="D90" s="377"/>
      <c r="E90" s="379" t="s">
        <v>377</v>
      </c>
      <c r="F90" s="379"/>
      <c r="G90" s="379"/>
      <c r="H90" s="379"/>
      <c r="I90" s="379"/>
      <c r="J90" s="376" t="s">
        <v>952</v>
      </c>
      <c r="K90" s="376"/>
      <c r="L90" s="376"/>
      <c r="M90" s="376"/>
      <c r="N90" s="376"/>
      <c r="O90" s="376"/>
      <c r="P90" s="376"/>
      <c r="Q90" s="376"/>
      <c r="R90" s="376"/>
      <c r="S90" s="380">
        <v>1</v>
      </c>
      <c r="T90" s="381"/>
    </row>
    <row r="91" spans="2:20" customFormat="1" ht="213.6" customHeight="1" x14ac:dyDescent="0.25">
      <c r="B91" s="377"/>
      <c r="C91" s="377"/>
      <c r="D91" s="377"/>
      <c r="E91" s="379" t="s">
        <v>386</v>
      </c>
      <c r="F91" s="379"/>
      <c r="G91" s="379"/>
      <c r="H91" s="379"/>
      <c r="I91" s="379"/>
      <c r="J91" s="376" t="s">
        <v>577</v>
      </c>
      <c r="K91" s="376"/>
      <c r="L91" s="376"/>
      <c r="M91" s="376"/>
      <c r="N91" s="376"/>
      <c r="O91" s="376"/>
      <c r="P91" s="376"/>
      <c r="Q91" s="376"/>
      <c r="R91" s="376"/>
      <c r="S91" s="380">
        <v>1</v>
      </c>
      <c r="T91" s="381"/>
    </row>
    <row r="92" spans="2:20" customFormat="1" ht="35.450000000000003" customHeight="1" x14ac:dyDescent="0.25">
      <c r="B92" s="377"/>
      <c r="C92" s="377"/>
      <c r="D92" s="377"/>
      <c r="E92" s="379" t="s">
        <v>387</v>
      </c>
      <c r="F92" s="379"/>
      <c r="G92" s="379"/>
      <c r="H92" s="379"/>
      <c r="I92" s="379"/>
      <c r="J92" s="376" t="s">
        <v>312</v>
      </c>
      <c r="K92" s="376"/>
      <c r="L92" s="376"/>
      <c r="M92" s="376"/>
      <c r="N92" s="376"/>
      <c r="O92" s="376"/>
      <c r="P92" s="376"/>
      <c r="Q92" s="376"/>
      <c r="R92" s="376"/>
      <c r="S92" s="380">
        <v>1</v>
      </c>
      <c r="T92" s="381"/>
    </row>
    <row r="93" spans="2:20" customFormat="1" ht="36.6" customHeight="1" x14ac:dyDescent="0.25">
      <c r="B93" s="377"/>
      <c r="C93" s="377"/>
      <c r="D93" s="377"/>
      <c r="E93" s="379" t="s">
        <v>379</v>
      </c>
      <c r="F93" s="379"/>
      <c r="G93" s="379"/>
      <c r="H93" s="379"/>
      <c r="I93" s="379"/>
      <c r="J93" s="376" t="s">
        <v>578</v>
      </c>
      <c r="K93" s="376"/>
      <c r="L93" s="376"/>
      <c r="M93" s="376"/>
      <c r="N93" s="376"/>
      <c r="O93" s="376"/>
      <c r="P93" s="376"/>
      <c r="Q93" s="376"/>
      <c r="R93" s="376"/>
      <c r="S93" s="380">
        <v>1</v>
      </c>
      <c r="T93" s="381"/>
    </row>
    <row r="94" spans="2:20" customFormat="1" ht="46.15" customHeight="1" x14ac:dyDescent="0.25">
      <c r="B94" s="377"/>
      <c r="C94" s="377"/>
      <c r="D94" s="377"/>
      <c r="E94" s="379" t="s">
        <v>380</v>
      </c>
      <c r="F94" s="379"/>
      <c r="G94" s="379"/>
      <c r="H94" s="379"/>
      <c r="I94" s="379"/>
      <c r="J94" s="376" t="s">
        <v>579</v>
      </c>
      <c r="K94" s="376"/>
      <c r="L94" s="376"/>
      <c r="M94" s="376"/>
      <c r="N94" s="376"/>
      <c r="O94" s="376"/>
      <c r="P94" s="376"/>
      <c r="Q94" s="376"/>
      <c r="R94" s="376"/>
      <c r="S94" s="380">
        <v>1</v>
      </c>
      <c r="T94" s="381"/>
    </row>
    <row r="95" spans="2:20" customFormat="1" ht="52.9" customHeight="1" x14ac:dyDescent="0.25">
      <c r="B95" s="377"/>
      <c r="C95" s="377"/>
      <c r="D95" s="377"/>
      <c r="E95" s="379" t="s">
        <v>381</v>
      </c>
      <c r="F95" s="379"/>
      <c r="G95" s="379"/>
      <c r="H95" s="379"/>
      <c r="I95" s="379"/>
      <c r="J95" s="376" t="s">
        <v>580</v>
      </c>
      <c r="K95" s="376"/>
      <c r="L95" s="376"/>
      <c r="M95" s="376"/>
      <c r="N95" s="376"/>
      <c r="O95" s="376"/>
      <c r="P95" s="376"/>
      <c r="Q95" s="376"/>
      <c r="R95" s="376"/>
      <c r="S95" s="380">
        <v>1</v>
      </c>
      <c r="T95" s="381"/>
    </row>
    <row r="96" spans="2:20" customFormat="1" ht="36" customHeight="1" x14ac:dyDescent="0.25">
      <c r="B96" s="377"/>
      <c r="C96" s="377"/>
      <c r="D96" s="377"/>
      <c r="E96" s="379" t="s">
        <v>388</v>
      </c>
      <c r="F96" s="379"/>
      <c r="G96" s="379"/>
      <c r="H96" s="379"/>
      <c r="I96" s="379"/>
      <c r="J96" s="376" t="s">
        <v>581</v>
      </c>
      <c r="K96" s="376"/>
      <c r="L96" s="376"/>
      <c r="M96" s="376"/>
      <c r="N96" s="376"/>
      <c r="O96" s="376"/>
      <c r="P96" s="376"/>
      <c r="Q96" s="376"/>
      <c r="R96" s="376"/>
      <c r="S96" s="380">
        <v>1</v>
      </c>
      <c r="T96" s="381"/>
    </row>
    <row r="97" spans="1:21" s="82" customFormat="1" ht="115.15" customHeight="1" x14ac:dyDescent="0.25">
      <c r="B97" s="269" t="s">
        <v>582</v>
      </c>
      <c r="C97" s="377" t="s">
        <v>583</v>
      </c>
      <c r="D97" s="377"/>
      <c r="E97" s="379" t="s">
        <v>584</v>
      </c>
      <c r="F97" s="379"/>
      <c r="G97" s="379"/>
      <c r="H97" s="379"/>
      <c r="I97" s="379"/>
      <c r="J97" s="477" t="s">
        <v>587</v>
      </c>
      <c r="K97" s="477"/>
      <c r="L97" s="477"/>
      <c r="M97" s="477"/>
      <c r="N97" s="477"/>
      <c r="O97" s="477"/>
      <c r="P97" s="477"/>
      <c r="Q97" s="477"/>
      <c r="R97" s="477"/>
      <c r="S97" s="380">
        <v>1</v>
      </c>
      <c r="T97" s="380"/>
    </row>
    <row r="98" spans="1:21" s="82" customFormat="1" ht="134.44999999999999" customHeight="1" x14ac:dyDescent="0.25">
      <c r="B98" s="269" t="s">
        <v>582</v>
      </c>
      <c r="C98" s="478" t="s">
        <v>585</v>
      </c>
      <c r="D98" s="478"/>
      <c r="E98" s="379" t="s">
        <v>389</v>
      </c>
      <c r="F98" s="379"/>
      <c r="G98" s="379"/>
      <c r="H98" s="379"/>
      <c r="I98" s="379"/>
      <c r="J98" s="376" t="s">
        <v>586</v>
      </c>
      <c r="K98" s="376"/>
      <c r="L98" s="376"/>
      <c r="M98" s="376"/>
      <c r="N98" s="376"/>
      <c r="O98" s="376"/>
      <c r="P98" s="376"/>
      <c r="Q98" s="376"/>
      <c r="R98" s="376"/>
      <c r="S98" s="380">
        <v>1</v>
      </c>
      <c r="T98" s="381"/>
    </row>
    <row r="99" spans="1:21" ht="17.25" customHeight="1" x14ac:dyDescent="0.2">
      <c r="B99" s="744"/>
      <c r="C99" s="745"/>
      <c r="D99" s="745"/>
      <c r="E99" s="746"/>
      <c r="F99" s="746"/>
      <c r="G99" s="746"/>
      <c r="H99" s="746"/>
      <c r="I99" s="746"/>
      <c r="J99" s="746"/>
      <c r="K99" s="746"/>
      <c r="L99" s="746"/>
      <c r="M99" s="746"/>
      <c r="N99" s="746"/>
      <c r="O99" s="746"/>
      <c r="P99" s="746"/>
      <c r="Q99" s="746"/>
      <c r="R99" s="746"/>
      <c r="S99" s="746"/>
      <c r="T99" s="747"/>
    </row>
    <row r="100" spans="1:21" ht="28.5" customHeight="1" x14ac:dyDescent="0.2">
      <c r="B100" s="483" t="s">
        <v>29</v>
      </c>
      <c r="C100" s="484"/>
      <c r="D100" s="417" t="s">
        <v>550</v>
      </c>
      <c r="E100" s="418"/>
      <c r="F100" s="418"/>
      <c r="G100" s="418"/>
      <c r="H100" s="418"/>
      <c r="I100" s="418"/>
      <c r="J100" s="419"/>
      <c r="K100" s="417" t="s">
        <v>278</v>
      </c>
      <c r="L100" s="418"/>
      <c r="M100" s="418"/>
      <c r="N100" s="418"/>
      <c r="O100" s="418"/>
      <c r="P100" s="418"/>
      <c r="Q100" s="418"/>
      <c r="R100" s="419"/>
      <c r="S100" s="456" t="s">
        <v>4</v>
      </c>
      <c r="T100" s="458"/>
    </row>
    <row r="101" spans="1:21" ht="72.599999999999994" customHeight="1" x14ac:dyDescent="0.2">
      <c r="B101" s="435" t="s">
        <v>582</v>
      </c>
      <c r="C101" s="435"/>
      <c r="D101" s="436" t="s">
        <v>1361</v>
      </c>
      <c r="E101" s="437"/>
      <c r="F101" s="437"/>
      <c r="G101" s="437"/>
      <c r="H101" s="437"/>
      <c r="I101" s="437"/>
      <c r="J101" s="438"/>
      <c r="K101" s="439" t="s">
        <v>1079</v>
      </c>
      <c r="L101" s="439"/>
      <c r="M101" s="439"/>
      <c r="N101" s="439"/>
      <c r="O101" s="439"/>
      <c r="P101" s="439"/>
      <c r="Q101" s="439"/>
      <c r="R101" s="439"/>
      <c r="S101" s="434" t="s">
        <v>1353</v>
      </c>
      <c r="T101" s="434"/>
    </row>
    <row r="102" spans="1:21" ht="47.45" customHeight="1" x14ac:dyDescent="0.2">
      <c r="B102" s="435" t="s">
        <v>33</v>
      </c>
      <c r="C102" s="435"/>
      <c r="D102" s="436" t="s">
        <v>1354</v>
      </c>
      <c r="E102" s="437"/>
      <c r="F102" s="437"/>
      <c r="G102" s="437"/>
      <c r="H102" s="437"/>
      <c r="I102" s="437"/>
      <c r="J102" s="438"/>
      <c r="K102" s="439" t="s">
        <v>1355</v>
      </c>
      <c r="L102" s="439"/>
      <c r="M102" s="439"/>
      <c r="N102" s="439"/>
      <c r="O102" s="439"/>
      <c r="P102" s="439"/>
      <c r="Q102" s="439"/>
      <c r="R102" s="439"/>
      <c r="S102" s="434">
        <v>44273</v>
      </c>
      <c r="T102" s="434"/>
    </row>
    <row r="103" spans="1:21" ht="43.9" customHeight="1" x14ac:dyDescent="0.2">
      <c r="B103" s="435" t="s">
        <v>1132</v>
      </c>
      <c r="C103" s="435"/>
      <c r="D103" s="436" t="s">
        <v>1356</v>
      </c>
      <c r="E103" s="437"/>
      <c r="F103" s="437"/>
      <c r="G103" s="437"/>
      <c r="H103" s="437"/>
      <c r="I103" s="437"/>
      <c r="J103" s="438"/>
      <c r="K103" s="439" t="s">
        <v>1357</v>
      </c>
      <c r="L103" s="439"/>
      <c r="M103" s="439"/>
      <c r="N103" s="439"/>
      <c r="O103" s="439"/>
      <c r="P103" s="439"/>
      <c r="Q103" s="439"/>
      <c r="R103" s="439"/>
      <c r="S103" s="434">
        <v>44274</v>
      </c>
      <c r="T103" s="434"/>
    </row>
    <row r="104" spans="1:21" ht="36" customHeight="1" x14ac:dyDescent="0.2">
      <c r="B104" s="435" t="s">
        <v>35</v>
      </c>
      <c r="C104" s="435"/>
      <c r="D104" s="436" t="s">
        <v>1358</v>
      </c>
      <c r="E104" s="437"/>
      <c r="F104" s="437"/>
      <c r="G104" s="437"/>
      <c r="H104" s="437"/>
      <c r="I104" s="437"/>
      <c r="J104" s="438"/>
      <c r="K104" s="439" t="s">
        <v>1134</v>
      </c>
      <c r="L104" s="439"/>
      <c r="M104" s="439"/>
      <c r="N104" s="439"/>
      <c r="O104" s="439"/>
      <c r="P104" s="439"/>
      <c r="Q104" s="439"/>
      <c r="R104" s="439"/>
      <c r="S104" s="434">
        <v>44276</v>
      </c>
      <c r="T104" s="434"/>
    </row>
    <row r="105" spans="1:21" ht="36" customHeight="1" x14ac:dyDescent="0.2">
      <c r="B105" s="435" t="s">
        <v>1133</v>
      </c>
      <c r="C105" s="435"/>
      <c r="D105" s="436" t="s">
        <v>1359</v>
      </c>
      <c r="E105" s="437"/>
      <c r="F105" s="437"/>
      <c r="G105" s="437"/>
      <c r="H105" s="437"/>
      <c r="I105" s="437"/>
      <c r="J105" s="438"/>
      <c r="K105" s="439" t="s">
        <v>1134</v>
      </c>
      <c r="L105" s="439"/>
      <c r="M105" s="439"/>
      <c r="N105" s="439"/>
      <c r="O105" s="439"/>
      <c r="P105" s="439"/>
      <c r="Q105" s="439"/>
      <c r="R105" s="439"/>
      <c r="S105" s="434">
        <v>44277</v>
      </c>
      <c r="T105" s="434"/>
    </row>
    <row r="106" spans="1:21" ht="36" customHeight="1" x14ac:dyDescent="0.2">
      <c r="A106" s="2"/>
      <c r="B106" s="435" t="s">
        <v>582</v>
      </c>
      <c r="C106" s="435"/>
      <c r="D106" s="436" t="s">
        <v>1360</v>
      </c>
      <c r="E106" s="437"/>
      <c r="F106" s="437"/>
      <c r="G106" s="437"/>
      <c r="H106" s="437"/>
      <c r="I106" s="437"/>
      <c r="J106" s="438"/>
      <c r="K106" s="439" t="s">
        <v>1079</v>
      </c>
      <c r="L106" s="439"/>
      <c r="M106" s="439"/>
      <c r="N106" s="439"/>
      <c r="O106" s="439"/>
      <c r="P106" s="439"/>
      <c r="Q106" s="439"/>
      <c r="R106" s="439"/>
      <c r="S106" s="434">
        <v>44279</v>
      </c>
      <c r="T106" s="434"/>
      <c r="U106" s="257"/>
    </row>
    <row r="107" spans="1:21" ht="36.6" customHeight="1" x14ac:dyDescent="0.2">
      <c r="A107" s="2"/>
      <c r="B107" s="378" t="s">
        <v>1078</v>
      </c>
      <c r="C107" s="378"/>
      <c r="D107" s="378"/>
      <c r="E107" s="378"/>
      <c r="F107" s="378"/>
      <c r="G107" s="378"/>
      <c r="H107" s="378"/>
      <c r="I107" s="378"/>
      <c r="J107" s="378"/>
      <c r="K107" s="378"/>
      <c r="L107" s="378"/>
      <c r="M107" s="378"/>
      <c r="N107" s="378"/>
      <c r="O107" s="378"/>
      <c r="P107" s="378"/>
      <c r="Q107" s="378"/>
      <c r="R107" s="378"/>
      <c r="S107" s="378"/>
      <c r="T107" s="378"/>
      <c r="U107" s="320"/>
    </row>
    <row r="108" spans="1:21" ht="24.6" customHeight="1" x14ac:dyDescent="0.2">
      <c r="A108" s="2"/>
      <c r="B108" s="456" t="s">
        <v>41</v>
      </c>
      <c r="C108" s="457"/>
      <c r="D108" s="457"/>
      <c r="E108" s="458"/>
      <c r="F108" s="83" t="s">
        <v>29</v>
      </c>
      <c r="G108" s="456" t="s">
        <v>42</v>
      </c>
      <c r="H108" s="457"/>
      <c r="I108" s="457"/>
      <c r="J108" s="457"/>
      <c r="K108" s="457"/>
      <c r="L108" s="457"/>
      <c r="M108" s="457"/>
      <c r="N108" s="457"/>
      <c r="O108" s="457"/>
      <c r="P108" s="457"/>
      <c r="Q108" s="457"/>
      <c r="R108" s="458"/>
      <c r="S108" s="456" t="s">
        <v>4</v>
      </c>
      <c r="T108" s="458"/>
    </row>
    <row r="109" spans="1:21" ht="37.9" customHeight="1" x14ac:dyDescent="0.2">
      <c r="A109" s="2"/>
      <c r="B109" s="392" t="s">
        <v>953</v>
      </c>
      <c r="C109" s="392"/>
      <c r="D109" s="392"/>
      <c r="E109" s="392"/>
      <c r="F109" s="349" t="s">
        <v>33</v>
      </c>
      <c r="G109" s="455" t="s">
        <v>1339</v>
      </c>
      <c r="H109" s="455"/>
      <c r="I109" s="455"/>
      <c r="J109" s="455"/>
      <c r="K109" s="455"/>
      <c r="L109" s="455"/>
      <c r="M109" s="455"/>
      <c r="N109" s="455"/>
      <c r="O109" s="455"/>
      <c r="P109" s="455"/>
      <c r="Q109" s="455"/>
      <c r="R109" s="455"/>
      <c r="S109" s="434">
        <v>44272</v>
      </c>
      <c r="T109" s="434"/>
    </row>
    <row r="110" spans="1:21" ht="37.9" customHeight="1" x14ac:dyDescent="0.2">
      <c r="A110" s="2"/>
      <c r="B110" s="392" t="s">
        <v>1116</v>
      </c>
      <c r="C110" s="392"/>
      <c r="D110" s="392"/>
      <c r="E110" s="392"/>
      <c r="F110" s="349" t="s">
        <v>33</v>
      </c>
      <c r="G110" s="455" t="s">
        <v>1340</v>
      </c>
      <c r="H110" s="455"/>
      <c r="I110" s="455"/>
      <c r="J110" s="455"/>
      <c r="K110" s="455"/>
      <c r="L110" s="455"/>
      <c r="M110" s="455"/>
      <c r="N110" s="455"/>
      <c r="O110" s="455"/>
      <c r="P110" s="455"/>
      <c r="Q110" s="455"/>
      <c r="R110" s="455"/>
      <c r="S110" s="434">
        <v>44278</v>
      </c>
      <c r="T110" s="434"/>
    </row>
    <row r="111" spans="1:21" ht="37.9" customHeight="1" x14ac:dyDescent="0.2">
      <c r="A111" s="2"/>
      <c r="B111" s="392" t="s">
        <v>1004</v>
      </c>
      <c r="C111" s="392"/>
      <c r="D111" s="392"/>
      <c r="E111" s="392"/>
      <c r="F111" s="349" t="s">
        <v>33</v>
      </c>
      <c r="G111" s="455" t="s">
        <v>1341</v>
      </c>
      <c r="H111" s="455"/>
      <c r="I111" s="455"/>
      <c r="J111" s="455"/>
      <c r="K111" s="455"/>
      <c r="L111" s="455"/>
      <c r="M111" s="455"/>
      <c r="N111" s="455"/>
      <c r="O111" s="455"/>
      <c r="P111" s="455"/>
      <c r="Q111" s="455"/>
      <c r="R111" s="455"/>
      <c r="S111" s="434">
        <v>44273</v>
      </c>
      <c r="T111" s="434"/>
    </row>
    <row r="112" spans="1:21" ht="37.9" customHeight="1" x14ac:dyDescent="0.2">
      <c r="A112" s="2"/>
      <c r="B112" s="392"/>
      <c r="C112" s="392"/>
      <c r="D112" s="392"/>
      <c r="E112" s="392"/>
      <c r="F112" s="349">
        <v>1</v>
      </c>
      <c r="G112" s="455" t="s">
        <v>1342</v>
      </c>
      <c r="H112" s="455"/>
      <c r="I112" s="455"/>
      <c r="J112" s="455"/>
      <c r="K112" s="455"/>
      <c r="L112" s="455"/>
      <c r="M112" s="455"/>
      <c r="N112" s="455"/>
      <c r="O112" s="455"/>
      <c r="P112" s="455"/>
      <c r="Q112" s="455"/>
      <c r="R112" s="455"/>
      <c r="S112" s="434">
        <v>44273</v>
      </c>
      <c r="T112" s="434"/>
    </row>
    <row r="113" spans="1:21" ht="37.9" customHeight="1" x14ac:dyDescent="0.2">
      <c r="A113" s="2"/>
      <c r="B113" s="392" t="s">
        <v>1343</v>
      </c>
      <c r="C113" s="392"/>
      <c r="D113" s="392"/>
      <c r="E113" s="392"/>
      <c r="F113" s="349" t="s">
        <v>37</v>
      </c>
      <c r="G113" s="455" t="s">
        <v>1344</v>
      </c>
      <c r="H113" s="455"/>
      <c r="I113" s="455"/>
      <c r="J113" s="455"/>
      <c r="K113" s="455"/>
      <c r="L113" s="455"/>
      <c r="M113" s="455"/>
      <c r="N113" s="455"/>
      <c r="O113" s="455"/>
      <c r="P113" s="455"/>
      <c r="Q113" s="455"/>
      <c r="R113" s="455"/>
      <c r="S113" s="434">
        <v>44274</v>
      </c>
      <c r="T113" s="434"/>
    </row>
    <row r="114" spans="1:21" ht="37.9" customHeight="1" x14ac:dyDescent="0.2">
      <c r="A114" s="2"/>
      <c r="B114" s="392"/>
      <c r="C114" s="392"/>
      <c r="D114" s="392"/>
      <c r="E114" s="392"/>
      <c r="F114" s="349" t="s">
        <v>33</v>
      </c>
      <c r="G114" s="455" t="s">
        <v>1345</v>
      </c>
      <c r="H114" s="455"/>
      <c r="I114" s="455"/>
      <c r="J114" s="455"/>
      <c r="K114" s="455"/>
      <c r="L114" s="455"/>
      <c r="M114" s="455"/>
      <c r="N114" s="455"/>
      <c r="O114" s="455"/>
      <c r="P114" s="455"/>
      <c r="Q114" s="455"/>
      <c r="R114" s="455"/>
      <c r="S114" s="434">
        <v>44278</v>
      </c>
      <c r="T114" s="434"/>
    </row>
    <row r="115" spans="1:21" ht="15" customHeight="1" x14ac:dyDescent="0.2">
      <c r="B115" s="45"/>
      <c r="C115" s="40"/>
      <c r="D115" s="40"/>
      <c r="E115" s="40"/>
      <c r="F115" s="40"/>
      <c r="G115" s="40"/>
      <c r="H115" s="40"/>
      <c r="I115" s="40"/>
      <c r="J115" s="40"/>
      <c r="K115" s="40"/>
      <c r="L115" s="40"/>
      <c r="M115" s="40"/>
      <c r="N115" s="40"/>
      <c r="O115" s="40"/>
      <c r="P115" s="40"/>
      <c r="Q115" s="40"/>
      <c r="R115" s="40"/>
      <c r="S115" s="40"/>
      <c r="T115" s="41"/>
    </row>
    <row r="116" spans="1:21" ht="25.5" customHeight="1" x14ac:dyDescent="0.2">
      <c r="B116" s="598" t="s">
        <v>288</v>
      </c>
      <c r="C116" s="599"/>
      <c r="D116" s="599"/>
      <c r="E116" s="599"/>
      <c r="F116" s="599"/>
      <c r="G116" s="599"/>
      <c r="H116" s="599"/>
      <c r="I116" s="599"/>
      <c r="J116" s="599"/>
      <c r="K116" s="599"/>
      <c r="L116" s="599"/>
      <c r="M116" s="599"/>
      <c r="N116" s="599"/>
      <c r="O116" s="599"/>
      <c r="P116" s="599"/>
      <c r="Q116" s="599"/>
      <c r="R116" s="599"/>
      <c r="S116" s="599"/>
      <c r="T116" s="600"/>
      <c r="U116" s="257"/>
    </row>
    <row r="117" spans="1:21" ht="34.9" customHeight="1" x14ac:dyDescent="0.2">
      <c r="B117" s="479" t="s">
        <v>43</v>
      </c>
      <c r="C117" s="480"/>
      <c r="D117" s="456" t="s">
        <v>390</v>
      </c>
      <c r="E117" s="457"/>
      <c r="F117" s="457"/>
      <c r="G117" s="457"/>
      <c r="H117" s="457"/>
      <c r="I117" s="457"/>
      <c r="J117" s="458"/>
      <c r="K117" s="456" t="s">
        <v>44</v>
      </c>
      <c r="L117" s="457"/>
      <c r="M117" s="457"/>
      <c r="N117" s="457"/>
      <c r="O117" s="457"/>
      <c r="P117" s="457"/>
      <c r="Q117" s="457"/>
      <c r="R117" s="458"/>
      <c r="S117" s="456" t="s">
        <v>4</v>
      </c>
      <c r="T117" s="458"/>
    </row>
    <row r="118" spans="1:21" ht="36" customHeight="1" x14ac:dyDescent="0.2">
      <c r="B118" s="407" t="s">
        <v>1006</v>
      </c>
      <c r="C118" s="408"/>
      <c r="D118" s="459" t="s">
        <v>1007</v>
      </c>
      <c r="E118" s="460"/>
      <c r="F118" s="460"/>
      <c r="G118" s="460"/>
      <c r="H118" s="460"/>
      <c r="I118" s="460"/>
      <c r="J118" s="461"/>
      <c r="K118" s="452" t="s">
        <v>1008</v>
      </c>
      <c r="L118" s="453"/>
      <c r="M118" s="453"/>
      <c r="N118" s="453"/>
      <c r="O118" s="453"/>
      <c r="P118" s="453"/>
      <c r="Q118" s="453"/>
      <c r="R118" s="454"/>
      <c r="S118" s="415" t="s">
        <v>1437</v>
      </c>
      <c r="T118" s="416"/>
    </row>
    <row r="119" spans="1:21" ht="36" customHeight="1" x14ac:dyDescent="0.2">
      <c r="B119" s="407" t="s">
        <v>9</v>
      </c>
      <c r="C119" s="408"/>
      <c r="D119" s="452" t="s">
        <v>1438</v>
      </c>
      <c r="E119" s="453"/>
      <c r="F119" s="453"/>
      <c r="G119" s="453"/>
      <c r="H119" s="453"/>
      <c r="I119" s="453"/>
      <c r="J119" s="454"/>
      <c r="K119" s="452" t="s">
        <v>1439</v>
      </c>
      <c r="L119" s="453"/>
      <c r="M119" s="453"/>
      <c r="N119" s="453"/>
      <c r="O119" s="453"/>
      <c r="P119" s="453"/>
      <c r="Q119" s="453"/>
      <c r="R119" s="454"/>
      <c r="S119" s="415">
        <v>44273</v>
      </c>
      <c r="T119" s="416"/>
    </row>
    <row r="120" spans="1:21" ht="60" customHeight="1" x14ac:dyDescent="0.2">
      <c r="B120" s="407" t="s">
        <v>1006</v>
      </c>
      <c r="C120" s="408"/>
      <c r="D120" s="452" t="s">
        <v>1440</v>
      </c>
      <c r="E120" s="453"/>
      <c r="F120" s="453"/>
      <c r="G120" s="453"/>
      <c r="H120" s="453"/>
      <c r="I120" s="453"/>
      <c r="J120" s="454"/>
      <c r="K120" s="452" t="s">
        <v>1443</v>
      </c>
      <c r="L120" s="453"/>
      <c r="M120" s="453"/>
      <c r="N120" s="453"/>
      <c r="O120" s="453"/>
      <c r="P120" s="453"/>
      <c r="Q120" s="453"/>
      <c r="R120" s="454"/>
      <c r="S120" s="415">
        <v>44278</v>
      </c>
      <c r="T120" s="416"/>
    </row>
    <row r="121" spans="1:21" ht="39" customHeight="1" x14ac:dyDescent="0.2">
      <c r="B121" s="407" t="s">
        <v>1006</v>
      </c>
      <c r="C121" s="408"/>
      <c r="D121" s="452" t="s">
        <v>1441</v>
      </c>
      <c r="E121" s="453"/>
      <c r="F121" s="453"/>
      <c r="G121" s="453"/>
      <c r="H121" s="453"/>
      <c r="I121" s="453"/>
      <c r="J121" s="454"/>
      <c r="K121" s="452" t="s">
        <v>1442</v>
      </c>
      <c r="L121" s="453"/>
      <c r="M121" s="453"/>
      <c r="N121" s="453"/>
      <c r="O121" s="453"/>
      <c r="P121" s="453"/>
      <c r="Q121" s="453"/>
      <c r="R121" s="454"/>
      <c r="S121" s="415" t="s">
        <v>1437</v>
      </c>
      <c r="T121" s="416"/>
    </row>
    <row r="122" spans="1:21" ht="36" customHeight="1" x14ac:dyDescent="0.2">
      <c r="B122" s="407" t="s">
        <v>1006</v>
      </c>
      <c r="C122" s="408"/>
      <c r="D122" s="459" t="s">
        <v>1009</v>
      </c>
      <c r="E122" s="460"/>
      <c r="F122" s="460"/>
      <c r="G122" s="460"/>
      <c r="H122" s="460"/>
      <c r="I122" s="460"/>
      <c r="J122" s="461"/>
      <c r="K122" s="452" t="s">
        <v>1010</v>
      </c>
      <c r="L122" s="453"/>
      <c r="M122" s="453"/>
      <c r="N122" s="453"/>
      <c r="O122" s="453"/>
      <c r="P122" s="453"/>
      <c r="Q122" s="453"/>
      <c r="R122" s="454"/>
      <c r="S122" s="415" t="s">
        <v>1437</v>
      </c>
      <c r="T122" s="416"/>
    </row>
    <row r="123" spans="1:21" s="3" customFormat="1" ht="22.5" customHeight="1" x14ac:dyDescent="0.2">
      <c r="B123" s="752" t="s">
        <v>45</v>
      </c>
      <c r="C123" s="753"/>
      <c r="D123" s="753"/>
      <c r="E123" s="753"/>
      <c r="F123" s="753"/>
      <c r="G123" s="753"/>
      <c r="H123" s="753"/>
      <c r="I123" s="753"/>
      <c r="J123" s="753"/>
      <c r="K123" s="753"/>
      <c r="L123" s="753"/>
      <c r="M123" s="753"/>
      <c r="N123" s="753"/>
      <c r="O123" s="753"/>
      <c r="P123" s="753"/>
      <c r="Q123" s="753"/>
      <c r="R123" s="753"/>
      <c r="S123" s="753"/>
      <c r="T123" s="754"/>
    </row>
    <row r="124" spans="1:21" s="6" customFormat="1" ht="22.5" customHeight="1" x14ac:dyDescent="0.2">
      <c r="B124" s="584" t="s">
        <v>46</v>
      </c>
      <c r="C124" s="585"/>
      <c r="D124" s="585"/>
      <c r="E124" s="585"/>
      <c r="F124" s="585"/>
      <c r="G124" s="585"/>
      <c r="H124" s="585"/>
      <c r="I124" s="585"/>
      <c r="J124" s="585"/>
      <c r="K124" s="585"/>
      <c r="L124" s="585"/>
      <c r="M124" s="585"/>
      <c r="N124" s="585"/>
      <c r="O124" s="585"/>
      <c r="P124" s="585"/>
      <c r="Q124" s="585"/>
      <c r="R124" s="585"/>
      <c r="S124" s="585"/>
      <c r="T124" s="586"/>
    </row>
    <row r="125" spans="1:21" s="7" customFormat="1" ht="47.1" customHeight="1" x14ac:dyDescent="0.25">
      <c r="B125" s="383" t="s">
        <v>391</v>
      </c>
      <c r="C125" s="384"/>
      <c r="D125" s="384"/>
      <c r="E125" s="384"/>
      <c r="F125" s="384"/>
      <c r="G125" s="384"/>
      <c r="H125" s="384"/>
      <c r="I125" s="384"/>
      <c r="J125" s="384"/>
      <c r="K125" s="384"/>
      <c r="L125" s="384"/>
      <c r="M125" s="384"/>
      <c r="N125" s="384"/>
      <c r="O125" s="384"/>
      <c r="P125" s="384"/>
      <c r="Q125" s="384"/>
      <c r="R125" s="384"/>
      <c r="S125" s="384"/>
      <c r="T125" s="385"/>
    </row>
    <row r="126" spans="1:21" s="6" customFormat="1" ht="22.5" customHeight="1" x14ac:dyDescent="0.2">
      <c r="B126" s="430"/>
      <c r="C126" s="431"/>
      <c r="D126" s="431"/>
      <c r="E126" s="431"/>
      <c r="F126" s="431"/>
      <c r="G126" s="431"/>
      <c r="H126" s="431"/>
      <c r="I126" s="431"/>
      <c r="J126" s="431"/>
      <c r="K126" s="431"/>
      <c r="L126" s="431"/>
      <c r="M126" s="431"/>
      <c r="N126" s="431"/>
      <c r="O126" s="431"/>
      <c r="P126" s="431"/>
      <c r="Q126" s="431"/>
      <c r="R126" s="431"/>
      <c r="S126" s="431"/>
      <c r="T126" s="432"/>
    </row>
    <row r="127" spans="1:21" s="6" customFormat="1" ht="22.5" customHeight="1" x14ac:dyDescent="0.2">
      <c r="B127" s="622" t="s">
        <v>47</v>
      </c>
      <c r="C127" s="623"/>
      <c r="D127" s="623"/>
      <c r="E127" s="623"/>
      <c r="F127" s="623"/>
      <c r="G127" s="623"/>
      <c r="H127" s="623"/>
      <c r="I127" s="623"/>
      <c r="J127" s="623"/>
      <c r="K127" s="623"/>
      <c r="L127" s="623"/>
      <c r="M127" s="623"/>
      <c r="N127" s="623"/>
      <c r="O127" s="623"/>
      <c r="P127" s="623"/>
      <c r="Q127" s="623"/>
      <c r="R127" s="623"/>
      <c r="S127" s="623"/>
      <c r="T127" s="624"/>
    </row>
    <row r="128" spans="1:21" s="6" customFormat="1" ht="22.5" customHeight="1" x14ac:dyDescent="0.2">
      <c r="B128" s="694" t="s">
        <v>48</v>
      </c>
      <c r="C128" s="694"/>
      <c r="D128" s="427" t="s">
        <v>392</v>
      </c>
      <c r="E128" s="428"/>
      <c r="F128" s="428"/>
      <c r="G128" s="428"/>
      <c r="H128" s="428"/>
      <c r="I128" s="428"/>
      <c r="J128" s="429"/>
      <c r="K128" s="735" t="s">
        <v>25</v>
      </c>
      <c r="L128" s="735"/>
      <c r="M128" s="735"/>
      <c r="N128" s="735"/>
      <c r="O128" s="735"/>
      <c r="P128" s="735"/>
      <c r="Q128" s="735"/>
      <c r="R128" s="735"/>
      <c r="S128" s="427" t="s">
        <v>49</v>
      </c>
      <c r="T128" s="429"/>
    </row>
    <row r="129" spans="2:20" s="6" customFormat="1" ht="259.14999999999998" customHeight="1" x14ac:dyDescent="0.2">
      <c r="B129" s="412" t="s">
        <v>50</v>
      </c>
      <c r="C129" s="412"/>
      <c r="D129" s="765" t="s">
        <v>393</v>
      </c>
      <c r="E129" s="766"/>
      <c r="F129" s="766"/>
      <c r="G129" s="766"/>
      <c r="H129" s="766"/>
      <c r="I129" s="766"/>
      <c r="J129" s="767"/>
      <c r="K129" s="749" t="s">
        <v>414</v>
      </c>
      <c r="L129" s="749"/>
      <c r="M129" s="749"/>
      <c r="N129" s="749"/>
      <c r="O129" s="749"/>
      <c r="P129" s="749"/>
      <c r="Q129" s="749"/>
      <c r="R129" s="749"/>
      <c r="S129" s="509" t="s">
        <v>415</v>
      </c>
      <c r="T129" s="510"/>
    </row>
    <row r="130" spans="2:20" s="6" customFormat="1" ht="126.75" customHeight="1" x14ac:dyDescent="0.2">
      <c r="B130" s="412" t="s">
        <v>51</v>
      </c>
      <c r="C130" s="412"/>
      <c r="D130" s="494" t="s">
        <v>394</v>
      </c>
      <c r="E130" s="495"/>
      <c r="F130" s="495"/>
      <c r="G130" s="495"/>
      <c r="H130" s="495"/>
      <c r="I130" s="495"/>
      <c r="J130" s="496"/>
      <c r="K130" s="485" t="s">
        <v>52</v>
      </c>
      <c r="L130" s="485"/>
      <c r="M130" s="485"/>
      <c r="N130" s="485"/>
      <c r="O130" s="485"/>
      <c r="P130" s="485"/>
      <c r="Q130" s="485"/>
      <c r="R130" s="485"/>
      <c r="S130" s="509" t="s">
        <v>415</v>
      </c>
      <c r="T130" s="510"/>
    </row>
    <row r="131" spans="2:20" s="6" customFormat="1" ht="82.5" customHeight="1" x14ac:dyDescent="0.2">
      <c r="B131" s="412" t="s">
        <v>53</v>
      </c>
      <c r="C131" s="412"/>
      <c r="D131" s="494" t="s">
        <v>395</v>
      </c>
      <c r="E131" s="495"/>
      <c r="F131" s="495"/>
      <c r="G131" s="495"/>
      <c r="H131" s="495"/>
      <c r="I131" s="495"/>
      <c r="J131" s="496"/>
      <c r="K131" s="485" t="s">
        <v>54</v>
      </c>
      <c r="L131" s="485"/>
      <c r="M131" s="485"/>
      <c r="N131" s="485"/>
      <c r="O131" s="485"/>
      <c r="P131" s="485"/>
      <c r="Q131" s="485"/>
      <c r="R131" s="485"/>
      <c r="S131" s="420" t="s">
        <v>55</v>
      </c>
      <c r="T131" s="421"/>
    </row>
    <row r="132" spans="2:20" s="6" customFormat="1" ht="329.25" customHeight="1" x14ac:dyDescent="0.2">
      <c r="B132" s="412" t="s">
        <v>22</v>
      </c>
      <c r="C132" s="412"/>
      <c r="D132" s="494" t="s">
        <v>396</v>
      </c>
      <c r="E132" s="495"/>
      <c r="F132" s="495"/>
      <c r="G132" s="495"/>
      <c r="H132" s="495"/>
      <c r="I132" s="495"/>
      <c r="J132" s="496"/>
      <c r="K132" s="455" t="s">
        <v>112</v>
      </c>
      <c r="L132" s="755"/>
      <c r="M132" s="755"/>
      <c r="N132" s="755"/>
      <c r="O132" s="755"/>
      <c r="P132" s="755"/>
      <c r="Q132" s="755"/>
      <c r="R132" s="755"/>
      <c r="S132" s="420" t="s">
        <v>55</v>
      </c>
      <c r="T132" s="421"/>
    </row>
    <row r="133" spans="2:20" s="6" customFormat="1" ht="158.1" customHeight="1" x14ac:dyDescent="0.2">
      <c r="B133" s="412" t="s">
        <v>56</v>
      </c>
      <c r="C133" s="412"/>
      <c r="D133" s="494" t="s">
        <v>397</v>
      </c>
      <c r="E133" s="495"/>
      <c r="F133" s="495"/>
      <c r="G133" s="495"/>
      <c r="H133" s="495"/>
      <c r="I133" s="495"/>
      <c r="J133" s="496"/>
      <c r="K133" s="485" t="s">
        <v>57</v>
      </c>
      <c r="L133" s="485"/>
      <c r="M133" s="485"/>
      <c r="N133" s="485"/>
      <c r="O133" s="485"/>
      <c r="P133" s="485"/>
      <c r="Q133" s="485"/>
      <c r="R133" s="485"/>
      <c r="S133" s="509" t="s">
        <v>58</v>
      </c>
      <c r="T133" s="510"/>
    </row>
    <row r="134" spans="2:20" s="6" customFormat="1" ht="22.5" customHeight="1" x14ac:dyDescent="0.2">
      <c r="B134" s="449"/>
      <c r="C134" s="450"/>
      <c r="D134" s="450"/>
      <c r="E134" s="450"/>
      <c r="F134" s="450"/>
      <c r="G134" s="450"/>
      <c r="H134" s="450"/>
      <c r="I134" s="450"/>
      <c r="J134" s="450"/>
      <c r="K134" s="450"/>
      <c r="L134" s="450"/>
      <c r="M134" s="450"/>
      <c r="N134" s="450"/>
      <c r="O134" s="450"/>
      <c r="P134" s="450"/>
      <c r="Q134" s="450"/>
      <c r="R134" s="450"/>
      <c r="S134" s="450"/>
      <c r="T134" s="451"/>
    </row>
    <row r="135" spans="2:20" s="3" customFormat="1" ht="22.5" customHeight="1" x14ac:dyDescent="0.2">
      <c r="B135" s="622" t="s">
        <v>113</v>
      </c>
      <c r="C135" s="623"/>
      <c r="D135" s="623"/>
      <c r="E135" s="623"/>
      <c r="F135" s="623"/>
      <c r="G135" s="623"/>
      <c r="H135" s="623"/>
      <c r="I135" s="623"/>
      <c r="J135" s="623"/>
      <c r="K135" s="623"/>
      <c r="L135" s="623"/>
      <c r="M135" s="623"/>
      <c r="N135" s="623"/>
      <c r="O135" s="623"/>
      <c r="P135" s="623"/>
      <c r="Q135" s="623"/>
      <c r="R135" s="623"/>
      <c r="S135" s="623"/>
      <c r="T135" s="624"/>
    </row>
    <row r="136" spans="2:20" s="3" customFormat="1" ht="29.25" customHeight="1" x14ac:dyDescent="0.2">
      <c r="B136" s="4"/>
      <c r="C136" s="4"/>
      <c r="D136" s="4"/>
      <c r="E136" s="4"/>
      <c r="F136" s="4"/>
      <c r="G136" s="70"/>
      <c r="H136" s="4"/>
      <c r="I136" s="5"/>
      <c r="J136" s="4"/>
      <c r="K136" s="4"/>
      <c r="L136" s="756"/>
      <c r="M136" s="757"/>
      <c r="N136" s="757"/>
      <c r="O136" s="757"/>
      <c r="P136" s="757"/>
      <c r="Q136" s="757"/>
      <c r="R136" s="757"/>
      <c r="S136" s="757"/>
      <c r="T136" s="758"/>
    </row>
    <row r="137" spans="2:20" s="3" customFormat="1" ht="22.5" customHeight="1" x14ac:dyDescent="0.2">
      <c r="B137" s="413" t="s">
        <v>59</v>
      </c>
      <c r="C137" s="497"/>
      <c r="D137" s="497"/>
      <c r="E137" s="497"/>
      <c r="F137" s="497"/>
      <c r="G137" s="497"/>
      <c r="H137" s="497"/>
      <c r="I137" s="497"/>
      <c r="J137" s="497"/>
      <c r="K137" s="414"/>
      <c r="L137" s="759"/>
      <c r="M137" s="760"/>
      <c r="N137" s="760"/>
      <c r="O137" s="760"/>
      <c r="P137" s="760"/>
      <c r="Q137" s="760"/>
      <c r="R137" s="760"/>
      <c r="S137" s="760"/>
      <c r="T137" s="761"/>
    </row>
    <row r="138" spans="2:20" s="3" customFormat="1" ht="28.5" customHeight="1" x14ac:dyDescent="0.2">
      <c r="B138" s="412" t="s">
        <v>60</v>
      </c>
      <c r="C138" s="412"/>
      <c r="D138" s="412"/>
      <c r="E138" s="413" t="s">
        <v>347</v>
      </c>
      <c r="F138" s="414"/>
      <c r="G138" s="8" t="s">
        <v>61</v>
      </c>
      <c r="H138" s="9" t="s">
        <v>62</v>
      </c>
      <c r="I138" s="10" t="s">
        <v>63</v>
      </c>
      <c r="J138" s="66" t="s">
        <v>64</v>
      </c>
      <c r="K138" s="66" t="s">
        <v>65</v>
      </c>
      <c r="L138" s="759"/>
      <c r="M138" s="760"/>
      <c r="N138" s="760"/>
      <c r="O138" s="760"/>
      <c r="P138" s="760"/>
      <c r="Q138" s="760"/>
      <c r="R138" s="760"/>
      <c r="S138" s="760"/>
      <c r="T138" s="761"/>
    </row>
    <row r="139" spans="2:20" s="3" customFormat="1" ht="25.5" customHeight="1" x14ac:dyDescent="0.2">
      <c r="B139" s="422" t="s">
        <v>66</v>
      </c>
      <c r="C139" s="423"/>
      <c r="D139" s="424"/>
      <c r="E139" s="425">
        <v>38.89</v>
      </c>
      <c r="F139" s="426"/>
      <c r="G139" s="13">
        <f>+E152</f>
        <v>0.73089999999999999</v>
      </c>
      <c r="H139" s="27">
        <f>+G152</f>
        <v>0.86380000000000001</v>
      </c>
      <c r="I139" s="11">
        <v>42684</v>
      </c>
      <c r="J139" s="11">
        <v>44923</v>
      </c>
      <c r="K139" s="12">
        <f t="shared" ref="K139:K146" si="0">+J139-I139</f>
        <v>2239</v>
      </c>
      <c r="L139" s="759"/>
      <c r="M139" s="760"/>
      <c r="N139" s="760"/>
      <c r="O139" s="760"/>
      <c r="P139" s="760"/>
      <c r="Q139" s="760"/>
      <c r="R139" s="760"/>
      <c r="S139" s="760"/>
      <c r="T139" s="761"/>
    </row>
    <row r="140" spans="2:20" s="3" customFormat="1" ht="15" customHeight="1" x14ac:dyDescent="0.2">
      <c r="B140" s="422" t="s">
        <v>67</v>
      </c>
      <c r="C140" s="423"/>
      <c r="D140" s="424"/>
      <c r="E140" s="425">
        <v>21.84</v>
      </c>
      <c r="F140" s="426"/>
      <c r="G140" s="13">
        <f>+F195</f>
        <v>0.56069999999999998</v>
      </c>
      <c r="H140" s="27">
        <f>+H195</f>
        <v>0.69740000000000002</v>
      </c>
      <c r="I140" s="11">
        <v>43044</v>
      </c>
      <c r="J140" s="11">
        <v>44772</v>
      </c>
      <c r="K140" s="12">
        <f t="shared" si="0"/>
        <v>1728</v>
      </c>
      <c r="L140" s="759"/>
      <c r="M140" s="760"/>
      <c r="N140" s="760"/>
      <c r="O140" s="760"/>
      <c r="P140" s="760"/>
      <c r="Q140" s="760"/>
      <c r="R140" s="760"/>
      <c r="S140" s="760"/>
      <c r="T140" s="761"/>
    </row>
    <row r="141" spans="2:20" s="3" customFormat="1" ht="30.75" customHeight="1" x14ac:dyDescent="0.2">
      <c r="B141" s="422" t="s">
        <v>68</v>
      </c>
      <c r="C141" s="423"/>
      <c r="D141" s="424"/>
      <c r="E141" s="425">
        <v>0</v>
      </c>
      <c r="F141" s="426"/>
      <c r="G141" s="95">
        <f>F238</f>
        <v>1</v>
      </c>
      <c r="H141" s="96">
        <f>H238</f>
        <v>1</v>
      </c>
      <c r="I141" s="11">
        <v>42689</v>
      </c>
      <c r="J141" s="11">
        <v>42840</v>
      </c>
      <c r="K141" s="12">
        <f t="shared" si="0"/>
        <v>151</v>
      </c>
      <c r="L141" s="759"/>
      <c r="M141" s="760"/>
      <c r="N141" s="760"/>
      <c r="O141" s="760"/>
      <c r="P141" s="760"/>
      <c r="Q141" s="760"/>
      <c r="R141" s="760"/>
      <c r="S141" s="760"/>
      <c r="T141" s="761"/>
    </row>
    <row r="142" spans="2:20" s="3" customFormat="1" ht="25.5" customHeight="1" x14ac:dyDescent="0.2">
      <c r="B142" s="422" t="s">
        <v>69</v>
      </c>
      <c r="C142" s="423"/>
      <c r="D142" s="424"/>
      <c r="E142" s="425">
        <v>34.69</v>
      </c>
      <c r="F142" s="426"/>
      <c r="G142" s="13">
        <f>+E253</f>
        <v>0.79540000000000011</v>
      </c>
      <c r="H142" s="27">
        <f>+G253</f>
        <v>0.86380000000000001</v>
      </c>
      <c r="I142" s="11">
        <v>42684</v>
      </c>
      <c r="J142" s="11">
        <v>44923</v>
      </c>
      <c r="K142" s="12">
        <f t="shared" si="0"/>
        <v>2239</v>
      </c>
      <c r="L142" s="759"/>
      <c r="M142" s="760"/>
      <c r="N142" s="760"/>
      <c r="O142" s="760"/>
      <c r="P142" s="760"/>
      <c r="Q142" s="760"/>
      <c r="R142" s="760"/>
      <c r="S142" s="760"/>
      <c r="T142" s="761"/>
    </row>
    <row r="143" spans="2:20" s="3" customFormat="1" ht="23.25" customHeight="1" x14ac:dyDescent="0.2">
      <c r="B143" s="422" t="s">
        <v>487</v>
      </c>
      <c r="C143" s="423"/>
      <c r="D143" s="424"/>
      <c r="E143" s="440">
        <v>4.58</v>
      </c>
      <c r="F143" s="441"/>
      <c r="G143" s="95">
        <f>+H277</f>
        <v>1</v>
      </c>
      <c r="H143" s="96">
        <f>+H274</f>
        <v>1</v>
      </c>
      <c r="I143" s="11">
        <v>42684</v>
      </c>
      <c r="J143" s="11">
        <v>43895</v>
      </c>
      <c r="K143" s="446">
        <f t="shared" si="0"/>
        <v>1211</v>
      </c>
      <c r="L143" s="759"/>
      <c r="M143" s="760"/>
      <c r="N143" s="760"/>
      <c r="O143" s="760"/>
      <c r="P143" s="760"/>
      <c r="Q143" s="760"/>
      <c r="R143" s="760"/>
      <c r="S143" s="760"/>
      <c r="T143" s="761"/>
    </row>
    <row r="144" spans="2:20" s="3" customFormat="1" ht="22.5" customHeight="1" x14ac:dyDescent="0.2">
      <c r="B144" s="422" t="s">
        <v>488</v>
      </c>
      <c r="C144" s="423"/>
      <c r="D144" s="424"/>
      <c r="E144" s="442"/>
      <c r="F144" s="443"/>
      <c r="G144" s="95">
        <f>+F287</f>
        <v>1</v>
      </c>
      <c r="H144" s="96">
        <f>+H287</f>
        <v>1</v>
      </c>
      <c r="I144" s="11">
        <v>42684</v>
      </c>
      <c r="J144" s="11">
        <v>43895</v>
      </c>
      <c r="K144" s="447"/>
      <c r="L144" s="759"/>
      <c r="M144" s="760"/>
      <c r="N144" s="760"/>
      <c r="O144" s="760"/>
      <c r="P144" s="760"/>
      <c r="Q144" s="760"/>
      <c r="R144" s="760"/>
      <c r="S144" s="760"/>
      <c r="T144" s="761"/>
    </row>
    <row r="145" spans="2:21" s="18" customFormat="1" ht="19.5" customHeight="1" x14ac:dyDescent="0.2">
      <c r="B145" s="422" t="s">
        <v>99</v>
      </c>
      <c r="C145" s="423"/>
      <c r="D145" s="424"/>
      <c r="E145" s="444"/>
      <c r="F145" s="445"/>
      <c r="G145" s="95">
        <v>1</v>
      </c>
      <c r="H145" s="96">
        <v>1</v>
      </c>
      <c r="I145" s="14"/>
      <c r="J145" s="14"/>
      <c r="K145" s="448"/>
      <c r="L145" s="759"/>
      <c r="M145" s="760"/>
      <c r="N145" s="760"/>
      <c r="O145" s="760"/>
      <c r="P145" s="760"/>
      <c r="Q145" s="760"/>
      <c r="R145" s="760"/>
      <c r="S145" s="760"/>
      <c r="T145" s="761"/>
    </row>
    <row r="146" spans="2:21" s="18" customFormat="1" ht="21.75" customHeight="1" x14ac:dyDescent="0.25">
      <c r="B146" s="413" t="s">
        <v>70</v>
      </c>
      <c r="C146" s="497"/>
      <c r="D146" s="414"/>
      <c r="E146" s="750">
        <f>SUM(E139:F143)</f>
        <v>100</v>
      </c>
      <c r="F146" s="751"/>
      <c r="G146" s="92">
        <f>+G139*E139+G140*E140+G141*E141+G142*E142+G144*E143</f>
        <v>72.842815000000002</v>
      </c>
      <c r="H146" s="92">
        <f>+H139*E139+H140*E140+H141*E141+H142*E142+H145*E143</f>
        <v>83.369619999999998</v>
      </c>
      <c r="I146" s="93">
        <v>42684</v>
      </c>
      <c r="J146" s="93">
        <v>44549</v>
      </c>
      <c r="K146" s="94">
        <f t="shared" si="0"/>
        <v>1865</v>
      </c>
      <c r="L146" s="759"/>
      <c r="M146" s="760"/>
      <c r="N146" s="760"/>
      <c r="O146" s="760"/>
      <c r="P146" s="760"/>
      <c r="Q146" s="760"/>
      <c r="R146" s="760"/>
      <c r="S146" s="760"/>
      <c r="T146" s="761"/>
    </row>
    <row r="147" spans="2:21" s="18" customFormat="1" ht="14.25" x14ac:dyDescent="0.2">
      <c r="B147" s="67"/>
      <c r="C147" s="67"/>
      <c r="D147" s="67"/>
      <c r="E147" s="13"/>
      <c r="F147" s="13"/>
      <c r="G147" s="15"/>
      <c r="H147" s="14"/>
      <c r="I147" s="16"/>
      <c r="J147" s="14"/>
      <c r="K147" s="14"/>
      <c r="L147" s="762"/>
      <c r="M147" s="763"/>
      <c r="N147" s="763"/>
      <c r="O147" s="763"/>
      <c r="P147" s="763"/>
      <c r="Q147" s="763"/>
      <c r="R147" s="763"/>
      <c r="S147" s="763"/>
      <c r="T147" s="764"/>
    </row>
    <row r="148" spans="2:21" s="3" customFormat="1" ht="15" customHeight="1" x14ac:dyDescent="0.2">
      <c r="B148" s="511" t="s">
        <v>71</v>
      </c>
      <c r="C148" s="512"/>
      <c r="D148" s="512"/>
      <c r="E148" s="512"/>
      <c r="F148" s="512"/>
      <c r="G148" s="512"/>
      <c r="H148" s="512"/>
      <c r="I148" s="512"/>
      <c r="J148" s="512"/>
      <c r="K148" s="512"/>
      <c r="L148" s="512"/>
      <c r="M148" s="512"/>
      <c r="N148" s="512"/>
      <c r="O148" s="512"/>
      <c r="P148" s="512"/>
      <c r="Q148" s="512"/>
      <c r="R148" s="512"/>
      <c r="S148" s="512"/>
      <c r="T148" s="513"/>
    </row>
    <row r="149" spans="2:21" s="3" customFormat="1" ht="22.5" customHeight="1" x14ac:dyDescent="0.2">
      <c r="B149" s="401" t="s">
        <v>404</v>
      </c>
      <c r="C149" s="402"/>
      <c r="D149" s="402"/>
      <c r="E149" s="402"/>
      <c r="F149" s="402"/>
      <c r="G149" s="402"/>
      <c r="H149" s="402"/>
      <c r="I149" s="402"/>
      <c r="J149" s="402"/>
      <c r="K149" s="402"/>
      <c r="L149" s="402"/>
      <c r="M149" s="402"/>
      <c r="N149" s="402"/>
      <c r="O149" s="402"/>
      <c r="P149" s="402"/>
      <c r="Q149" s="402"/>
      <c r="R149" s="402"/>
      <c r="S149" s="402"/>
      <c r="T149" s="403"/>
    </row>
    <row r="150" spans="2:21" s="3" customFormat="1" ht="33.75" customHeight="1" x14ac:dyDescent="0.2">
      <c r="B150" s="393" t="s">
        <v>114</v>
      </c>
      <c r="C150" s="394"/>
      <c r="D150" s="394"/>
      <c r="E150" s="394"/>
      <c r="F150" s="394"/>
      <c r="G150" s="394"/>
      <c r="H150" s="394"/>
      <c r="I150" s="394"/>
      <c r="J150" s="394"/>
      <c r="K150" s="395"/>
      <c r="L150" s="462"/>
      <c r="M150" s="463"/>
      <c r="N150" s="463"/>
      <c r="O150" s="463"/>
      <c r="P150" s="463"/>
      <c r="Q150" s="463"/>
      <c r="R150" s="463"/>
      <c r="S150" s="463"/>
      <c r="T150" s="464"/>
    </row>
    <row r="151" spans="2:21" s="3" customFormat="1" ht="22.5" customHeight="1" x14ac:dyDescent="0.2">
      <c r="B151" s="392" t="s">
        <v>72</v>
      </c>
      <c r="C151" s="392"/>
      <c r="D151" s="392"/>
      <c r="E151" s="407" t="s">
        <v>348</v>
      </c>
      <c r="F151" s="408"/>
      <c r="G151" s="392" t="s">
        <v>62</v>
      </c>
      <c r="H151" s="392"/>
      <c r="I151" s="392" t="s">
        <v>73</v>
      </c>
      <c r="J151" s="392"/>
      <c r="K151" s="392"/>
      <c r="L151" s="465"/>
      <c r="M151" s="466"/>
      <c r="N151" s="466"/>
      <c r="O151" s="466"/>
      <c r="P151" s="466"/>
      <c r="Q151" s="466"/>
      <c r="R151" s="466"/>
      <c r="S151" s="466"/>
      <c r="T151" s="467"/>
    </row>
    <row r="152" spans="2:21" s="3" customFormat="1" ht="22.5" customHeight="1" x14ac:dyDescent="0.2">
      <c r="B152" s="433" t="s">
        <v>74</v>
      </c>
      <c r="C152" s="433"/>
      <c r="D152" s="433"/>
      <c r="E152" s="551">
        <f>+G155</f>
        <v>0.73089999999999999</v>
      </c>
      <c r="F152" s="552"/>
      <c r="G152" s="550">
        <v>0.86380000000000001</v>
      </c>
      <c r="H152" s="550"/>
      <c r="I152" s="398">
        <f>E152-G152</f>
        <v>-0.13290000000000002</v>
      </c>
      <c r="J152" s="398"/>
      <c r="K152" s="398"/>
      <c r="L152" s="465"/>
      <c r="M152" s="466"/>
      <c r="N152" s="466"/>
      <c r="O152" s="466"/>
      <c r="P152" s="466"/>
      <c r="Q152" s="466"/>
      <c r="R152" s="466"/>
      <c r="S152" s="466"/>
      <c r="T152" s="467"/>
    </row>
    <row r="153" spans="2:21" s="3" customFormat="1" ht="22.5" customHeight="1" x14ac:dyDescent="0.2">
      <c r="B153" s="449"/>
      <c r="C153" s="450"/>
      <c r="D153" s="450"/>
      <c r="E153" s="450"/>
      <c r="F153" s="450"/>
      <c r="G153" s="450"/>
      <c r="H153" s="450"/>
      <c r="I153" s="450"/>
      <c r="J153" s="450"/>
      <c r="K153" s="451"/>
      <c r="L153" s="465"/>
      <c r="M153" s="466"/>
      <c r="N153" s="466"/>
      <c r="O153" s="466"/>
      <c r="P153" s="466"/>
      <c r="Q153" s="466"/>
      <c r="R153" s="466"/>
      <c r="S153" s="466"/>
      <c r="T153" s="467"/>
    </row>
    <row r="154" spans="2:21" s="3" customFormat="1" ht="32.25" customHeight="1" x14ac:dyDescent="0.2">
      <c r="B154" s="392" t="s">
        <v>75</v>
      </c>
      <c r="C154" s="392"/>
      <c r="D154" s="392" t="s">
        <v>64</v>
      </c>
      <c r="E154" s="392"/>
      <c r="F154" s="63" t="s">
        <v>76</v>
      </c>
      <c r="G154" s="398" t="s">
        <v>77</v>
      </c>
      <c r="H154" s="398"/>
      <c r="I154" s="63" t="s">
        <v>78</v>
      </c>
      <c r="J154" s="398" t="s">
        <v>79</v>
      </c>
      <c r="K154" s="398"/>
      <c r="L154" s="465"/>
      <c r="M154" s="466"/>
      <c r="N154" s="466"/>
      <c r="O154" s="466"/>
      <c r="P154" s="466"/>
      <c r="Q154" s="466"/>
      <c r="R154" s="466"/>
      <c r="S154" s="466"/>
      <c r="T154" s="467"/>
    </row>
    <row r="155" spans="2:21" s="3" customFormat="1" ht="29.25" customHeight="1" x14ac:dyDescent="0.2">
      <c r="B155" s="498">
        <f>I139</f>
        <v>42684</v>
      </c>
      <c r="C155" s="388"/>
      <c r="D155" s="498">
        <f>J139</f>
        <v>44923</v>
      </c>
      <c r="E155" s="388"/>
      <c r="F155" s="17">
        <f>K139</f>
        <v>2239</v>
      </c>
      <c r="G155" s="472">
        <v>0.73089999999999999</v>
      </c>
      <c r="H155" s="473"/>
      <c r="I155" s="473"/>
      <c r="J155" s="473"/>
      <c r="K155" s="474"/>
      <c r="L155" s="465"/>
      <c r="M155" s="466"/>
      <c r="N155" s="466"/>
      <c r="O155" s="466"/>
      <c r="P155" s="466"/>
      <c r="Q155" s="466"/>
      <c r="R155" s="466"/>
      <c r="S155" s="466"/>
      <c r="T155" s="467"/>
    </row>
    <row r="156" spans="2:21" s="3" customFormat="1" ht="25.5" customHeight="1" x14ac:dyDescent="0.2">
      <c r="B156" s="449"/>
      <c r="C156" s="450"/>
      <c r="D156" s="450"/>
      <c r="E156" s="450"/>
      <c r="F156" s="450"/>
      <c r="G156" s="450"/>
      <c r="H156" s="450"/>
      <c r="I156" s="450"/>
      <c r="J156" s="450"/>
      <c r="K156" s="451"/>
      <c r="L156" s="465"/>
      <c r="M156" s="466"/>
      <c r="N156" s="466"/>
      <c r="O156" s="466"/>
      <c r="P156" s="466"/>
      <c r="Q156" s="466"/>
      <c r="R156" s="466"/>
      <c r="S156" s="466"/>
      <c r="T156" s="467"/>
    </row>
    <row r="157" spans="2:21" s="3" customFormat="1" ht="19.5" customHeight="1" x14ac:dyDescent="0.2">
      <c r="B157" s="393" t="s">
        <v>80</v>
      </c>
      <c r="C157" s="394"/>
      <c r="D157" s="394"/>
      <c r="E157" s="394"/>
      <c r="F157" s="394"/>
      <c r="G157" s="394"/>
      <c r="H157" s="394"/>
      <c r="I157" s="394"/>
      <c r="J157" s="394"/>
      <c r="K157" s="395"/>
      <c r="L157" s="468"/>
      <c r="M157" s="469"/>
      <c r="N157" s="469"/>
      <c r="O157" s="469"/>
      <c r="P157" s="469"/>
      <c r="Q157" s="469"/>
      <c r="R157" s="469"/>
      <c r="S157" s="469"/>
      <c r="T157" s="470"/>
    </row>
    <row r="158" spans="2:21" s="3" customFormat="1" ht="22.5" customHeight="1" x14ac:dyDescent="0.2">
      <c r="B158" s="471" t="s">
        <v>81</v>
      </c>
      <c r="C158" s="471"/>
      <c r="D158" s="471"/>
      <c r="E158" s="471"/>
      <c r="F158" s="572" t="s">
        <v>532</v>
      </c>
      <c r="G158" s="572"/>
      <c r="H158" s="572"/>
      <c r="I158" s="572"/>
      <c r="J158" s="566" t="s">
        <v>82</v>
      </c>
      <c r="K158" s="567"/>
      <c r="L158" s="567"/>
      <c r="M158" s="567"/>
      <c r="N158" s="567"/>
      <c r="O158" s="567"/>
      <c r="P158" s="567"/>
      <c r="Q158" s="567"/>
      <c r="R158" s="567"/>
      <c r="S158" s="567"/>
      <c r="T158" s="568"/>
    </row>
    <row r="159" spans="2:21" s="3" customFormat="1" ht="19.5" customHeight="1" x14ac:dyDescent="0.2">
      <c r="B159" s="471" t="s">
        <v>83</v>
      </c>
      <c r="C159" s="471"/>
      <c r="D159" s="471" t="s">
        <v>349</v>
      </c>
      <c r="E159" s="471"/>
      <c r="F159" s="572"/>
      <c r="G159" s="572"/>
      <c r="H159" s="572"/>
      <c r="I159" s="572"/>
      <c r="J159" s="569"/>
      <c r="K159" s="570"/>
      <c r="L159" s="570"/>
      <c r="M159" s="570"/>
      <c r="N159" s="570"/>
      <c r="O159" s="570"/>
      <c r="P159" s="570"/>
      <c r="Q159" s="570"/>
      <c r="R159" s="570"/>
      <c r="S159" s="570"/>
      <c r="T159" s="571"/>
    </row>
    <row r="160" spans="2:21" s="3" customFormat="1" ht="77.45" customHeight="1" x14ac:dyDescent="0.2">
      <c r="B160" s="389" t="s">
        <v>403</v>
      </c>
      <c r="C160" s="391"/>
      <c r="D160" s="389" t="s">
        <v>491</v>
      </c>
      <c r="E160" s="391"/>
      <c r="F160" s="389" t="s">
        <v>1102</v>
      </c>
      <c r="G160" s="390"/>
      <c r="H160" s="390"/>
      <c r="I160" s="391"/>
      <c r="J160" s="404" t="s">
        <v>1103</v>
      </c>
      <c r="K160" s="405"/>
      <c r="L160" s="405"/>
      <c r="M160" s="405"/>
      <c r="N160" s="405"/>
      <c r="O160" s="405"/>
      <c r="P160" s="405"/>
      <c r="Q160" s="405"/>
      <c r="R160" s="405"/>
      <c r="S160" s="405"/>
      <c r="T160" s="406"/>
      <c r="U160" s="256"/>
    </row>
    <row r="161" spans="2:21" s="3" customFormat="1" ht="127.9" customHeight="1" x14ac:dyDescent="0.2">
      <c r="B161" s="389" t="s">
        <v>519</v>
      </c>
      <c r="C161" s="391"/>
      <c r="D161" s="389" t="s">
        <v>541</v>
      </c>
      <c r="E161" s="391"/>
      <c r="F161" s="409" t="s">
        <v>1152</v>
      </c>
      <c r="G161" s="410"/>
      <c r="H161" s="410"/>
      <c r="I161" s="411"/>
      <c r="J161" s="404" t="s">
        <v>1153</v>
      </c>
      <c r="K161" s="405"/>
      <c r="L161" s="405"/>
      <c r="M161" s="405"/>
      <c r="N161" s="405"/>
      <c r="O161" s="405"/>
      <c r="P161" s="405"/>
      <c r="Q161" s="405"/>
      <c r="R161" s="405"/>
      <c r="S161" s="405"/>
      <c r="T161" s="406"/>
      <c r="U161" s="256"/>
    </row>
    <row r="162" spans="2:21" s="3" customFormat="1" ht="49.9" customHeight="1" x14ac:dyDescent="0.2">
      <c r="B162" s="389" t="s">
        <v>750</v>
      </c>
      <c r="C162" s="391"/>
      <c r="D162" s="389" t="s">
        <v>814</v>
      </c>
      <c r="E162" s="391"/>
      <c r="F162" s="409" t="s">
        <v>744</v>
      </c>
      <c r="G162" s="410"/>
      <c r="H162" s="410"/>
      <c r="I162" s="411"/>
      <c r="J162" s="404" t="s">
        <v>1154</v>
      </c>
      <c r="K162" s="405"/>
      <c r="L162" s="405"/>
      <c r="M162" s="405"/>
      <c r="N162" s="405"/>
      <c r="O162" s="405"/>
      <c r="P162" s="405"/>
      <c r="Q162" s="405"/>
      <c r="R162" s="405"/>
      <c r="S162" s="405"/>
      <c r="T162" s="406"/>
      <c r="U162" s="256"/>
    </row>
    <row r="163" spans="2:21" s="3" customFormat="1" ht="113.45" customHeight="1" x14ac:dyDescent="0.2">
      <c r="B163" s="389" t="s">
        <v>739</v>
      </c>
      <c r="C163" s="391"/>
      <c r="D163" s="389" t="s">
        <v>1155</v>
      </c>
      <c r="E163" s="391"/>
      <c r="F163" s="409" t="s">
        <v>744</v>
      </c>
      <c r="G163" s="410"/>
      <c r="H163" s="410"/>
      <c r="I163" s="411"/>
      <c r="J163" s="404" t="s">
        <v>1156</v>
      </c>
      <c r="K163" s="405"/>
      <c r="L163" s="405"/>
      <c r="M163" s="405"/>
      <c r="N163" s="405"/>
      <c r="O163" s="405"/>
      <c r="P163" s="405"/>
      <c r="Q163" s="405"/>
      <c r="R163" s="405"/>
      <c r="S163" s="405"/>
      <c r="T163" s="406"/>
      <c r="U163" s="256"/>
    </row>
    <row r="164" spans="2:21" s="3" customFormat="1" ht="130.15" customHeight="1" x14ac:dyDescent="0.2">
      <c r="B164" s="409" t="s">
        <v>554</v>
      </c>
      <c r="C164" s="411"/>
      <c r="D164" s="389"/>
      <c r="E164" s="391"/>
      <c r="F164" s="409" t="s">
        <v>999</v>
      </c>
      <c r="G164" s="410"/>
      <c r="H164" s="410"/>
      <c r="I164" s="411"/>
      <c r="J164" s="404" t="s">
        <v>1181</v>
      </c>
      <c r="K164" s="405"/>
      <c r="L164" s="405"/>
      <c r="M164" s="405"/>
      <c r="N164" s="405"/>
      <c r="O164" s="405"/>
      <c r="P164" s="405"/>
      <c r="Q164" s="405"/>
      <c r="R164" s="405"/>
      <c r="S164" s="405"/>
      <c r="T164" s="406"/>
      <c r="U164" s="256"/>
    </row>
    <row r="165" spans="2:21" s="3" customFormat="1" ht="45.6" customHeight="1" x14ac:dyDescent="0.2">
      <c r="B165" s="409" t="s">
        <v>1011</v>
      </c>
      <c r="C165" s="411"/>
      <c r="D165" s="389" t="s">
        <v>1012</v>
      </c>
      <c r="E165" s="391"/>
      <c r="F165" s="389" t="s">
        <v>744</v>
      </c>
      <c r="G165" s="390"/>
      <c r="H165" s="390"/>
      <c r="I165" s="391"/>
      <c r="J165" s="404" t="s">
        <v>1086</v>
      </c>
      <c r="K165" s="405"/>
      <c r="L165" s="405"/>
      <c r="M165" s="405"/>
      <c r="N165" s="405"/>
      <c r="O165" s="405"/>
      <c r="P165" s="405"/>
      <c r="Q165" s="405"/>
      <c r="R165" s="405"/>
      <c r="S165" s="405"/>
      <c r="T165" s="406"/>
      <c r="U165" s="256"/>
    </row>
    <row r="166" spans="2:21" s="3" customFormat="1" ht="57" customHeight="1" x14ac:dyDescent="0.2">
      <c r="B166" s="409" t="s">
        <v>528</v>
      </c>
      <c r="C166" s="411"/>
      <c r="D166" s="389"/>
      <c r="E166" s="391"/>
      <c r="F166" s="389" t="s">
        <v>1157</v>
      </c>
      <c r="G166" s="390"/>
      <c r="H166" s="390"/>
      <c r="I166" s="391"/>
      <c r="J166" s="404" t="s">
        <v>974</v>
      </c>
      <c r="K166" s="405"/>
      <c r="L166" s="405"/>
      <c r="M166" s="405"/>
      <c r="N166" s="405"/>
      <c r="O166" s="405"/>
      <c r="P166" s="405"/>
      <c r="Q166" s="405"/>
      <c r="R166" s="405"/>
      <c r="S166" s="405"/>
      <c r="T166" s="406"/>
      <c r="U166" s="256"/>
    </row>
    <row r="167" spans="2:21" s="3" customFormat="1" ht="109.15" customHeight="1" x14ac:dyDescent="0.2">
      <c r="B167" s="409" t="s">
        <v>745</v>
      </c>
      <c r="C167" s="411"/>
      <c r="D167" s="389"/>
      <c r="E167" s="391"/>
      <c r="F167" s="389" t="s">
        <v>1158</v>
      </c>
      <c r="G167" s="390"/>
      <c r="H167" s="390"/>
      <c r="I167" s="391"/>
      <c r="J167" s="404" t="s">
        <v>1159</v>
      </c>
      <c r="K167" s="405"/>
      <c r="L167" s="405"/>
      <c r="M167" s="405"/>
      <c r="N167" s="405"/>
      <c r="O167" s="405"/>
      <c r="P167" s="405"/>
      <c r="Q167" s="405"/>
      <c r="R167" s="405"/>
      <c r="S167" s="405"/>
      <c r="T167" s="406"/>
      <c r="U167" s="256"/>
    </row>
    <row r="168" spans="2:21" s="3" customFormat="1" ht="60.6" customHeight="1" x14ac:dyDescent="0.2">
      <c r="B168" s="409" t="s">
        <v>520</v>
      </c>
      <c r="C168" s="411"/>
      <c r="D168" s="389"/>
      <c r="E168" s="391"/>
      <c r="F168" s="389" t="s">
        <v>746</v>
      </c>
      <c r="G168" s="390"/>
      <c r="H168" s="390"/>
      <c r="I168" s="391"/>
      <c r="J168" s="404" t="s">
        <v>1061</v>
      </c>
      <c r="K168" s="405"/>
      <c r="L168" s="405"/>
      <c r="M168" s="405"/>
      <c r="N168" s="405"/>
      <c r="O168" s="405"/>
      <c r="P168" s="405"/>
      <c r="Q168" s="405"/>
      <c r="R168" s="405"/>
      <c r="S168" s="405"/>
      <c r="T168" s="406"/>
      <c r="U168" s="256"/>
    </row>
    <row r="169" spans="2:21" s="3" customFormat="1" ht="55.9" customHeight="1" x14ac:dyDescent="0.2">
      <c r="B169" s="409" t="s">
        <v>598</v>
      </c>
      <c r="C169" s="411"/>
      <c r="D169" s="389"/>
      <c r="E169" s="391"/>
      <c r="F169" s="389" t="s">
        <v>588</v>
      </c>
      <c r="G169" s="390"/>
      <c r="H169" s="390"/>
      <c r="I169" s="391"/>
      <c r="J169" s="404" t="s">
        <v>1022</v>
      </c>
      <c r="K169" s="405"/>
      <c r="L169" s="405"/>
      <c r="M169" s="405"/>
      <c r="N169" s="405"/>
      <c r="O169" s="405"/>
      <c r="P169" s="405"/>
      <c r="Q169" s="405"/>
      <c r="R169" s="405"/>
      <c r="S169" s="405"/>
      <c r="T169" s="406"/>
      <c r="U169" s="256"/>
    </row>
    <row r="170" spans="2:21" s="3" customFormat="1" ht="123.6" customHeight="1" x14ac:dyDescent="0.2">
      <c r="B170" s="409" t="s">
        <v>737</v>
      </c>
      <c r="C170" s="411"/>
      <c r="D170" s="389" t="s">
        <v>589</v>
      </c>
      <c r="E170" s="391"/>
      <c r="F170" s="389" t="s">
        <v>738</v>
      </c>
      <c r="G170" s="390"/>
      <c r="H170" s="390"/>
      <c r="I170" s="391"/>
      <c r="J170" s="404" t="s">
        <v>1062</v>
      </c>
      <c r="K170" s="405"/>
      <c r="L170" s="405"/>
      <c r="M170" s="405"/>
      <c r="N170" s="405"/>
      <c r="O170" s="405"/>
      <c r="P170" s="405"/>
      <c r="Q170" s="405"/>
      <c r="R170" s="405"/>
      <c r="S170" s="405"/>
      <c r="T170" s="406"/>
      <c r="U170" s="256"/>
    </row>
    <row r="171" spans="2:21" s="3" customFormat="1" ht="145.9" customHeight="1" x14ac:dyDescent="0.2">
      <c r="B171" s="389" t="s">
        <v>555</v>
      </c>
      <c r="C171" s="391"/>
      <c r="D171" s="389" t="s">
        <v>589</v>
      </c>
      <c r="E171" s="391"/>
      <c r="F171" s="409" t="s">
        <v>556</v>
      </c>
      <c r="G171" s="410"/>
      <c r="H171" s="410"/>
      <c r="I171" s="411"/>
      <c r="J171" s="404" t="s">
        <v>1160</v>
      </c>
      <c r="K171" s="405"/>
      <c r="L171" s="405"/>
      <c r="M171" s="405"/>
      <c r="N171" s="405"/>
      <c r="O171" s="405"/>
      <c r="P171" s="405"/>
      <c r="Q171" s="405"/>
      <c r="R171" s="405"/>
      <c r="S171" s="405"/>
      <c r="T171" s="406"/>
      <c r="U171" s="256"/>
    </row>
    <row r="172" spans="2:21" s="3" customFormat="1" ht="199.9" customHeight="1" x14ac:dyDescent="0.2">
      <c r="B172" s="389" t="s">
        <v>504</v>
      </c>
      <c r="C172" s="391"/>
      <c r="D172" s="389"/>
      <c r="E172" s="391"/>
      <c r="F172" s="409" t="s">
        <v>1161</v>
      </c>
      <c r="G172" s="410"/>
      <c r="H172" s="410"/>
      <c r="I172" s="411"/>
      <c r="J172" s="404" t="s">
        <v>1094</v>
      </c>
      <c r="K172" s="405"/>
      <c r="L172" s="405"/>
      <c r="M172" s="405"/>
      <c r="N172" s="405"/>
      <c r="O172" s="405"/>
      <c r="P172" s="405"/>
      <c r="Q172" s="405"/>
      <c r="R172" s="405"/>
      <c r="S172" s="405"/>
      <c r="T172" s="406"/>
      <c r="U172" s="256"/>
    </row>
    <row r="173" spans="2:21" s="3" customFormat="1" ht="52.15" customHeight="1" x14ac:dyDescent="0.2">
      <c r="B173" s="389" t="s">
        <v>1118</v>
      </c>
      <c r="C173" s="391"/>
      <c r="D173" s="389"/>
      <c r="E173" s="391"/>
      <c r="F173" s="409" t="s">
        <v>1104</v>
      </c>
      <c r="G173" s="410"/>
      <c r="H173" s="410"/>
      <c r="I173" s="411"/>
      <c r="J173" s="404" t="s">
        <v>1162</v>
      </c>
      <c r="K173" s="405"/>
      <c r="L173" s="405"/>
      <c r="M173" s="405"/>
      <c r="N173" s="405"/>
      <c r="O173" s="405"/>
      <c r="P173" s="405"/>
      <c r="Q173" s="405"/>
      <c r="R173" s="405"/>
      <c r="S173" s="405"/>
      <c r="T173" s="406"/>
      <c r="U173" s="256"/>
    </row>
    <row r="174" spans="2:21" s="3" customFormat="1" ht="57" customHeight="1" x14ac:dyDescent="0.2">
      <c r="B174" s="389" t="s">
        <v>557</v>
      </c>
      <c r="C174" s="391"/>
      <c r="D174" s="389"/>
      <c r="E174" s="391"/>
      <c r="F174" s="409" t="s">
        <v>1073</v>
      </c>
      <c r="G174" s="410"/>
      <c r="H174" s="410"/>
      <c r="I174" s="411"/>
      <c r="J174" s="404" t="s">
        <v>1163</v>
      </c>
      <c r="K174" s="405"/>
      <c r="L174" s="405"/>
      <c r="M174" s="405"/>
      <c r="N174" s="405"/>
      <c r="O174" s="405"/>
      <c r="P174" s="405"/>
      <c r="Q174" s="405"/>
      <c r="R174" s="405"/>
      <c r="S174" s="405"/>
      <c r="T174" s="406"/>
      <c r="U174" s="256"/>
    </row>
    <row r="175" spans="2:21" s="3" customFormat="1" ht="141" customHeight="1" x14ac:dyDescent="0.2">
      <c r="B175" s="389" t="s">
        <v>1164</v>
      </c>
      <c r="C175" s="391"/>
      <c r="D175" s="389" t="s">
        <v>828</v>
      </c>
      <c r="E175" s="391"/>
      <c r="F175" s="409" t="s">
        <v>1165</v>
      </c>
      <c r="G175" s="410"/>
      <c r="H175" s="410"/>
      <c r="I175" s="411"/>
      <c r="J175" s="404" t="s">
        <v>1166</v>
      </c>
      <c r="K175" s="405"/>
      <c r="L175" s="405"/>
      <c r="M175" s="405"/>
      <c r="N175" s="405"/>
      <c r="O175" s="405"/>
      <c r="P175" s="405"/>
      <c r="Q175" s="405"/>
      <c r="R175" s="405"/>
      <c r="S175" s="405"/>
      <c r="T175" s="406"/>
      <c r="U175" s="256"/>
    </row>
    <row r="176" spans="2:21" s="3" customFormat="1" ht="113.45" customHeight="1" x14ac:dyDescent="0.2">
      <c r="B176" s="409" t="s">
        <v>492</v>
      </c>
      <c r="C176" s="411"/>
      <c r="D176" s="389"/>
      <c r="E176" s="391"/>
      <c r="F176" s="409" t="s">
        <v>975</v>
      </c>
      <c r="G176" s="410"/>
      <c r="H176" s="410"/>
      <c r="I176" s="411"/>
      <c r="J176" s="404" t="s">
        <v>1095</v>
      </c>
      <c r="K176" s="405"/>
      <c r="L176" s="405"/>
      <c r="M176" s="405"/>
      <c r="N176" s="405"/>
      <c r="O176" s="405"/>
      <c r="P176" s="405"/>
      <c r="Q176" s="405"/>
      <c r="R176" s="405"/>
      <c r="S176" s="405"/>
      <c r="T176" s="406"/>
      <c r="U176" s="256"/>
    </row>
    <row r="177" spans="2:21" s="3" customFormat="1" ht="160.15" customHeight="1" x14ac:dyDescent="0.2">
      <c r="B177" s="389" t="s">
        <v>1023</v>
      </c>
      <c r="C177" s="391"/>
      <c r="D177" s="389"/>
      <c r="E177" s="391"/>
      <c r="F177" s="409" t="s">
        <v>740</v>
      </c>
      <c r="G177" s="410"/>
      <c r="H177" s="410"/>
      <c r="I177" s="411"/>
      <c r="J177" s="404" t="s">
        <v>1167</v>
      </c>
      <c r="K177" s="405"/>
      <c r="L177" s="405"/>
      <c r="M177" s="405"/>
      <c r="N177" s="405"/>
      <c r="O177" s="405"/>
      <c r="P177" s="405"/>
      <c r="Q177" s="405"/>
      <c r="R177" s="405"/>
      <c r="S177" s="405"/>
      <c r="T177" s="406"/>
      <c r="U177" s="256"/>
    </row>
    <row r="178" spans="2:21" s="3" customFormat="1" ht="312" customHeight="1" x14ac:dyDescent="0.2">
      <c r="B178" s="389" t="s">
        <v>553</v>
      </c>
      <c r="C178" s="391"/>
      <c r="D178" s="389" t="s">
        <v>741</v>
      </c>
      <c r="E178" s="391"/>
      <c r="F178" s="409" t="s">
        <v>1168</v>
      </c>
      <c r="G178" s="410"/>
      <c r="H178" s="410"/>
      <c r="I178" s="411"/>
      <c r="J178" s="404" t="s">
        <v>1169</v>
      </c>
      <c r="K178" s="405"/>
      <c r="L178" s="405"/>
      <c r="M178" s="405"/>
      <c r="N178" s="405"/>
      <c r="O178" s="405"/>
      <c r="P178" s="405"/>
      <c r="Q178" s="405"/>
      <c r="R178" s="405"/>
      <c r="S178" s="405"/>
      <c r="T178" s="406"/>
      <c r="U178" s="256"/>
    </row>
    <row r="179" spans="2:21" s="3" customFormat="1" ht="154.15" customHeight="1" x14ac:dyDescent="0.2">
      <c r="B179" s="389" t="s">
        <v>1170</v>
      </c>
      <c r="C179" s="391"/>
      <c r="D179" s="389"/>
      <c r="E179" s="391"/>
      <c r="F179" s="409" t="s">
        <v>1171</v>
      </c>
      <c r="G179" s="410"/>
      <c r="H179" s="410"/>
      <c r="I179" s="411"/>
      <c r="J179" s="404" t="s">
        <v>1172</v>
      </c>
      <c r="K179" s="405"/>
      <c r="L179" s="405"/>
      <c r="M179" s="405"/>
      <c r="N179" s="405"/>
      <c r="O179" s="405"/>
      <c r="P179" s="405"/>
      <c r="Q179" s="405"/>
      <c r="R179" s="405"/>
      <c r="S179" s="405"/>
      <c r="T179" s="406"/>
      <c r="U179" s="256"/>
    </row>
    <row r="180" spans="2:21" s="3" customFormat="1" ht="58.15" customHeight="1" x14ac:dyDescent="0.2">
      <c r="B180" s="389" t="s">
        <v>1173</v>
      </c>
      <c r="C180" s="391"/>
      <c r="D180" s="389"/>
      <c r="E180" s="391"/>
      <c r="F180" s="409" t="s">
        <v>1174</v>
      </c>
      <c r="G180" s="410"/>
      <c r="H180" s="410"/>
      <c r="I180" s="411"/>
      <c r="J180" s="404" t="s">
        <v>960</v>
      </c>
      <c r="K180" s="405"/>
      <c r="L180" s="405"/>
      <c r="M180" s="405"/>
      <c r="N180" s="405"/>
      <c r="O180" s="405"/>
      <c r="P180" s="405"/>
      <c r="Q180" s="405"/>
      <c r="R180" s="405"/>
      <c r="S180" s="405"/>
      <c r="T180" s="406"/>
      <c r="U180" s="256"/>
    </row>
    <row r="181" spans="2:21" s="3" customFormat="1" ht="44.45" customHeight="1" x14ac:dyDescent="0.2">
      <c r="B181" s="389" t="s">
        <v>534</v>
      </c>
      <c r="C181" s="391"/>
      <c r="D181" s="389"/>
      <c r="E181" s="391"/>
      <c r="F181" s="409" t="s">
        <v>727</v>
      </c>
      <c r="G181" s="410"/>
      <c r="H181" s="410"/>
      <c r="I181" s="411"/>
      <c r="J181" s="404" t="s">
        <v>1105</v>
      </c>
      <c r="K181" s="405"/>
      <c r="L181" s="405"/>
      <c r="M181" s="405"/>
      <c r="N181" s="405"/>
      <c r="O181" s="405"/>
      <c r="P181" s="405"/>
      <c r="Q181" s="405"/>
      <c r="R181" s="405"/>
      <c r="S181" s="405"/>
      <c r="T181" s="406"/>
      <c r="U181" s="256"/>
    </row>
    <row r="182" spans="2:21" s="3" customFormat="1" ht="99" customHeight="1" x14ac:dyDescent="0.2">
      <c r="B182" s="389" t="s">
        <v>1175</v>
      </c>
      <c r="C182" s="391"/>
      <c r="D182" s="389" t="s">
        <v>1024</v>
      </c>
      <c r="E182" s="391"/>
      <c r="F182" s="409" t="s">
        <v>1176</v>
      </c>
      <c r="G182" s="410"/>
      <c r="H182" s="410"/>
      <c r="I182" s="411"/>
      <c r="J182" s="404" t="s">
        <v>1177</v>
      </c>
      <c r="K182" s="405"/>
      <c r="L182" s="405"/>
      <c r="M182" s="405"/>
      <c r="N182" s="405"/>
      <c r="O182" s="405"/>
      <c r="P182" s="405"/>
      <c r="Q182" s="405"/>
      <c r="R182" s="405"/>
      <c r="S182" s="405"/>
      <c r="T182" s="406"/>
      <c r="U182" s="256"/>
    </row>
    <row r="183" spans="2:21" s="3" customFormat="1" ht="117" customHeight="1" x14ac:dyDescent="0.2">
      <c r="B183" s="389" t="s">
        <v>533</v>
      </c>
      <c r="C183" s="391"/>
      <c r="D183" s="389" t="s">
        <v>1178</v>
      </c>
      <c r="E183" s="391"/>
      <c r="F183" s="409" t="s">
        <v>749</v>
      </c>
      <c r="G183" s="410"/>
      <c r="H183" s="410"/>
      <c r="I183" s="411"/>
      <c r="J183" s="404" t="s">
        <v>1013</v>
      </c>
      <c r="K183" s="405"/>
      <c r="L183" s="405"/>
      <c r="M183" s="405"/>
      <c r="N183" s="405"/>
      <c r="O183" s="405"/>
      <c r="P183" s="405"/>
      <c r="Q183" s="405"/>
      <c r="R183" s="405"/>
      <c r="S183" s="405"/>
      <c r="T183" s="406"/>
      <c r="U183" s="256"/>
    </row>
    <row r="184" spans="2:21" s="3" customFormat="1" ht="77.45" customHeight="1" x14ac:dyDescent="0.2">
      <c r="B184" s="389" t="s">
        <v>742</v>
      </c>
      <c r="C184" s="391"/>
      <c r="D184" s="389"/>
      <c r="E184" s="391"/>
      <c r="F184" s="409" t="s">
        <v>1087</v>
      </c>
      <c r="G184" s="410"/>
      <c r="H184" s="410"/>
      <c r="I184" s="411"/>
      <c r="J184" s="404" t="s">
        <v>1106</v>
      </c>
      <c r="K184" s="405"/>
      <c r="L184" s="405"/>
      <c r="M184" s="405"/>
      <c r="N184" s="405"/>
      <c r="O184" s="405"/>
      <c r="P184" s="405"/>
      <c r="Q184" s="405"/>
      <c r="R184" s="405"/>
      <c r="S184" s="405"/>
      <c r="T184" s="406"/>
      <c r="U184" s="256"/>
    </row>
    <row r="185" spans="2:21" s="3" customFormat="1" ht="52.15" customHeight="1" x14ac:dyDescent="0.2">
      <c r="B185" s="389" t="s">
        <v>722</v>
      </c>
      <c r="C185" s="391"/>
      <c r="D185" s="389"/>
      <c r="E185" s="391"/>
      <c r="F185" s="409" t="s">
        <v>1088</v>
      </c>
      <c r="G185" s="410"/>
      <c r="H185" s="410"/>
      <c r="I185" s="411"/>
      <c r="J185" s="404" t="s">
        <v>1089</v>
      </c>
      <c r="K185" s="405"/>
      <c r="L185" s="405"/>
      <c r="M185" s="405"/>
      <c r="N185" s="405"/>
      <c r="O185" s="405"/>
      <c r="P185" s="405"/>
      <c r="Q185" s="405"/>
      <c r="R185" s="405"/>
      <c r="S185" s="405"/>
      <c r="T185" s="406"/>
      <c r="U185" s="256"/>
    </row>
    <row r="186" spans="2:21" s="3" customFormat="1" ht="276" customHeight="1" x14ac:dyDescent="0.2">
      <c r="B186" s="389" t="s">
        <v>505</v>
      </c>
      <c r="C186" s="391"/>
      <c r="D186" s="389" t="s">
        <v>829</v>
      </c>
      <c r="E186" s="391"/>
      <c r="F186" s="409" t="s">
        <v>830</v>
      </c>
      <c r="G186" s="410"/>
      <c r="H186" s="410"/>
      <c r="I186" s="411"/>
      <c r="J186" s="404" t="s">
        <v>1179</v>
      </c>
      <c r="K186" s="405"/>
      <c r="L186" s="405"/>
      <c r="M186" s="405"/>
      <c r="N186" s="405"/>
      <c r="O186" s="405"/>
      <c r="P186" s="405"/>
      <c r="Q186" s="405"/>
      <c r="R186" s="405"/>
      <c r="S186" s="405"/>
      <c r="T186" s="406"/>
      <c r="U186" s="256"/>
    </row>
    <row r="187" spans="2:21" s="3" customFormat="1" ht="58.15" customHeight="1" x14ac:dyDescent="0.2">
      <c r="B187" s="389" t="s">
        <v>551</v>
      </c>
      <c r="C187" s="391"/>
      <c r="D187" s="389" t="s">
        <v>529</v>
      </c>
      <c r="E187" s="391"/>
      <c r="F187" s="389" t="s">
        <v>599</v>
      </c>
      <c r="G187" s="390"/>
      <c r="H187" s="390"/>
      <c r="I187" s="391"/>
      <c r="J187" s="404" t="s">
        <v>600</v>
      </c>
      <c r="K187" s="405"/>
      <c r="L187" s="405"/>
      <c r="M187" s="405"/>
      <c r="N187" s="405"/>
      <c r="O187" s="405"/>
      <c r="P187" s="405"/>
      <c r="Q187" s="405"/>
      <c r="R187" s="405"/>
      <c r="S187" s="405"/>
      <c r="T187" s="406"/>
      <c r="U187" s="256"/>
    </row>
    <row r="188" spans="2:21" s="3" customFormat="1" ht="72" customHeight="1" x14ac:dyDescent="0.2">
      <c r="B188" s="389" t="s">
        <v>529</v>
      </c>
      <c r="C188" s="391"/>
      <c r="D188" s="389" t="s">
        <v>521</v>
      </c>
      <c r="E188" s="391"/>
      <c r="F188" s="389" t="s">
        <v>590</v>
      </c>
      <c r="G188" s="390"/>
      <c r="H188" s="390"/>
      <c r="I188" s="391"/>
      <c r="J188" s="404" t="s">
        <v>1014</v>
      </c>
      <c r="K188" s="405"/>
      <c r="L188" s="405"/>
      <c r="M188" s="405"/>
      <c r="N188" s="405"/>
      <c r="O188" s="405"/>
      <c r="P188" s="405"/>
      <c r="Q188" s="405"/>
      <c r="R188" s="405"/>
      <c r="S188" s="405"/>
      <c r="T188" s="406"/>
      <c r="U188" s="256"/>
    </row>
    <row r="189" spans="2:21" s="3" customFormat="1" ht="115.9" customHeight="1" x14ac:dyDescent="0.2">
      <c r="B189" s="389" t="s">
        <v>728</v>
      </c>
      <c r="C189" s="391"/>
      <c r="D189" s="389" t="s">
        <v>506</v>
      </c>
      <c r="E189" s="391"/>
      <c r="F189" s="409" t="s">
        <v>552</v>
      </c>
      <c r="G189" s="410"/>
      <c r="H189" s="410"/>
      <c r="I189" s="411"/>
      <c r="J189" s="404" t="s">
        <v>1074</v>
      </c>
      <c r="K189" s="405"/>
      <c r="L189" s="405"/>
      <c r="M189" s="405"/>
      <c r="N189" s="405"/>
      <c r="O189" s="405"/>
      <c r="P189" s="405"/>
      <c r="Q189" s="405"/>
      <c r="R189" s="405"/>
      <c r="S189" s="405"/>
      <c r="T189" s="406"/>
      <c r="U189" s="256"/>
    </row>
    <row r="190" spans="2:21" s="3" customFormat="1" ht="75" customHeight="1" x14ac:dyDescent="0.2">
      <c r="B190" s="409"/>
      <c r="C190" s="411"/>
      <c r="D190" s="389"/>
      <c r="E190" s="391"/>
      <c r="F190" s="409" t="s">
        <v>1075</v>
      </c>
      <c r="G190" s="410"/>
      <c r="H190" s="410"/>
      <c r="I190" s="411"/>
      <c r="J190" s="404" t="s">
        <v>1063</v>
      </c>
      <c r="K190" s="405"/>
      <c r="L190" s="405"/>
      <c r="M190" s="405"/>
      <c r="N190" s="405"/>
      <c r="O190" s="405"/>
      <c r="P190" s="405"/>
      <c r="Q190" s="405"/>
      <c r="R190" s="405"/>
      <c r="S190" s="405"/>
      <c r="T190" s="406"/>
      <c r="U190" s="256"/>
    </row>
    <row r="191" spans="2:21" s="3" customFormat="1" ht="45.6" customHeight="1" x14ac:dyDescent="0.2">
      <c r="B191" s="409"/>
      <c r="C191" s="411"/>
      <c r="D191" s="389"/>
      <c r="E191" s="391"/>
      <c r="F191" s="389" t="s">
        <v>493</v>
      </c>
      <c r="G191" s="390"/>
      <c r="H191" s="390"/>
      <c r="I191" s="391"/>
      <c r="J191" s="404" t="s">
        <v>1180</v>
      </c>
      <c r="K191" s="405"/>
      <c r="L191" s="405"/>
      <c r="M191" s="405"/>
      <c r="N191" s="405"/>
      <c r="O191" s="405"/>
      <c r="P191" s="405"/>
      <c r="Q191" s="405"/>
      <c r="R191" s="405"/>
      <c r="S191" s="405"/>
      <c r="T191" s="406"/>
      <c r="U191" s="256"/>
    </row>
    <row r="192" spans="2:21" s="3" customFormat="1" ht="41.65" customHeight="1" x14ac:dyDescent="0.2">
      <c r="B192" s="530" t="s">
        <v>84</v>
      </c>
      <c r="C192" s="768" t="s">
        <v>409</v>
      </c>
      <c r="D192" s="769"/>
      <c r="E192" s="769"/>
      <c r="F192" s="769"/>
      <c r="G192" s="769"/>
      <c r="H192" s="769"/>
      <c r="I192" s="769"/>
      <c r="J192" s="769"/>
      <c r="K192" s="769"/>
      <c r="L192" s="769"/>
      <c r="M192" s="769"/>
      <c r="N192" s="769"/>
      <c r="O192" s="769"/>
      <c r="P192" s="769"/>
      <c r="Q192" s="769"/>
      <c r="R192" s="769"/>
      <c r="S192" s="769"/>
      <c r="T192" s="770"/>
    </row>
    <row r="193" spans="2:21" s="3" customFormat="1" ht="22.5" customHeight="1" x14ac:dyDescent="0.2">
      <c r="B193" s="531"/>
      <c r="C193" s="393" t="s">
        <v>114</v>
      </c>
      <c r="D193" s="394"/>
      <c r="E193" s="394"/>
      <c r="F193" s="394"/>
      <c r="G193" s="394"/>
      <c r="H193" s="394"/>
      <c r="I193" s="394"/>
      <c r="J193" s="394"/>
      <c r="K193" s="394"/>
      <c r="L193" s="395"/>
      <c r="M193" s="393"/>
      <c r="N193" s="394"/>
      <c r="O193" s="394"/>
      <c r="P193" s="394"/>
      <c r="Q193" s="394"/>
      <c r="R193" s="394"/>
      <c r="S193" s="394"/>
      <c r="T193" s="395"/>
    </row>
    <row r="194" spans="2:21" s="3" customFormat="1" ht="22.5" customHeight="1" x14ac:dyDescent="0.2">
      <c r="B194" s="531"/>
      <c r="C194" s="392" t="s">
        <v>72</v>
      </c>
      <c r="D194" s="392"/>
      <c r="E194" s="392"/>
      <c r="F194" s="392" t="s">
        <v>348</v>
      </c>
      <c r="G194" s="392"/>
      <c r="H194" s="392" t="s">
        <v>62</v>
      </c>
      <c r="I194" s="392"/>
      <c r="J194" s="392" t="s">
        <v>85</v>
      </c>
      <c r="K194" s="392"/>
      <c r="L194" s="392"/>
      <c r="M194" s="553"/>
      <c r="N194" s="554"/>
      <c r="O194" s="554"/>
      <c r="P194" s="554"/>
      <c r="Q194" s="554"/>
      <c r="R194" s="554"/>
      <c r="S194" s="554"/>
      <c r="T194" s="555"/>
    </row>
    <row r="195" spans="2:21" s="3" customFormat="1" ht="22.5" customHeight="1" x14ac:dyDescent="0.2">
      <c r="B195" s="531"/>
      <c r="C195" s="433" t="s">
        <v>74</v>
      </c>
      <c r="D195" s="433"/>
      <c r="E195" s="433"/>
      <c r="F195" s="565">
        <f>+H198/100</f>
        <v>0.56069999999999998</v>
      </c>
      <c r="G195" s="565"/>
      <c r="H195" s="550">
        <v>0.69740000000000002</v>
      </c>
      <c r="I195" s="550"/>
      <c r="J195" s="398">
        <f>F195-H195</f>
        <v>-0.13670000000000004</v>
      </c>
      <c r="K195" s="398"/>
      <c r="L195" s="398"/>
      <c r="M195" s="556"/>
      <c r="N195" s="557"/>
      <c r="O195" s="557"/>
      <c r="P195" s="557"/>
      <c r="Q195" s="557"/>
      <c r="R195" s="557"/>
      <c r="S195" s="557"/>
      <c r="T195" s="558"/>
    </row>
    <row r="196" spans="2:21" s="3" customFormat="1" ht="22.5" customHeight="1" x14ac:dyDescent="0.2">
      <c r="B196" s="531"/>
      <c r="C196" s="61"/>
      <c r="D196" s="61"/>
      <c r="E196" s="61"/>
      <c r="F196" s="60"/>
      <c r="G196" s="60"/>
      <c r="H196" s="60"/>
      <c r="I196" s="60"/>
      <c r="J196" s="60"/>
      <c r="K196" s="60"/>
      <c r="L196" s="60"/>
      <c r="M196" s="556"/>
      <c r="N196" s="557"/>
      <c r="O196" s="557"/>
      <c r="P196" s="557"/>
      <c r="Q196" s="557"/>
      <c r="R196" s="557"/>
      <c r="S196" s="557"/>
      <c r="T196" s="558"/>
    </row>
    <row r="197" spans="2:21" s="3" customFormat="1" ht="27" customHeight="1" x14ac:dyDescent="0.2">
      <c r="B197" s="531"/>
      <c r="C197" s="392" t="s">
        <v>75</v>
      </c>
      <c r="D197" s="392"/>
      <c r="E197" s="407" t="s">
        <v>64</v>
      </c>
      <c r="F197" s="408"/>
      <c r="G197" s="63" t="s">
        <v>76</v>
      </c>
      <c r="H197" s="398" t="s">
        <v>77</v>
      </c>
      <c r="I197" s="398"/>
      <c r="J197" s="63" t="s">
        <v>78</v>
      </c>
      <c r="K197" s="398" t="s">
        <v>79</v>
      </c>
      <c r="L197" s="398"/>
      <c r="M197" s="556"/>
      <c r="N197" s="557"/>
      <c r="O197" s="557"/>
      <c r="P197" s="557"/>
      <c r="Q197" s="557"/>
      <c r="R197" s="557"/>
      <c r="S197" s="557"/>
      <c r="T197" s="558"/>
    </row>
    <row r="198" spans="2:21" s="3" customFormat="1" ht="30" customHeight="1" x14ac:dyDescent="0.2">
      <c r="B198" s="531"/>
      <c r="C198" s="498">
        <f>I140</f>
        <v>43044</v>
      </c>
      <c r="D198" s="498"/>
      <c r="E198" s="514">
        <f>J140</f>
        <v>44772</v>
      </c>
      <c r="F198" s="515"/>
      <c r="G198" s="17">
        <f>K140</f>
        <v>1728</v>
      </c>
      <c r="H198" s="505">
        <v>56.07</v>
      </c>
      <c r="I198" s="506"/>
      <c r="J198" s="506"/>
      <c r="K198" s="506"/>
      <c r="L198" s="507"/>
      <c r="M198" s="556"/>
      <c r="N198" s="557"/>
      <c r="O198" s="557"/>
      <c r="P198" s="557"/>
      <c r="Q198" s="557"/>
      <c r="R198" s="557"/>
      <c r="S198" s="557"/>
      <c r="T198" s="558"/>
    </row>
    <row r="199" spans="2:21" s="3" customFormat="1" ht="25.5" customHeight="1" x14ac:dyDescent="0.2">
      <c r="B199" s="531"/>
      <c r="C199" s="61"/>
      <c r="D199" s="62"/>
      <c r="E199" s="59"/>
      <c r="F199" s="17"/>
      <c r="G199" s="20"/>
      <c r="H199" s="20"/>
      <c r="I199" s="17"/>
      <c r="J199" s="19"/>
      <c r="K199" s="19"/>
      <c r="L199" s="60"/>
      <c r="M199" s="556"/>
      <c r="N199" s="557"/>
      <c r="O199" s="557"/>
      <c r="P199" s="557"/>
      <c r="Q199" s="557"/>
      <c r="R199" s="557"/>
      <c r="S199" s="557"/>
      <c r="T199" s="558"/>
    </row>
    <row r="200" spans="2:21" s="3" customFormat="1" ht="19.5" customHeight="1" x14ac:dyDescent="0.2">
      <c r="B200" s="531"/>
      <c r="C200" s="393" t="s">
        <v>80</v>
      </c>
      <c r="D200" s="394"/>
      <c r="E200" s="394"/>
      <c r="F200" s="394"/>
      <c r="G200" s="394"/>
      <c r="H200" s="394"/>
      <c r="I200" s="394"/>
      <c r="J200" s="394"/>
      <c r="K200" s="394"/>
      <c r="L200" s="395"/>
      <c r="M200" s="559"/>
      <c r="N200" s="560"/>
      <c r="O200" s="560"/>
      <c r="P200" s="560"/>
      <c r="Q200" s="560"/>
      <c r="R200" s="560"/>
      <c r="S200" s="560"/>
      <c r="T200" s="561"/>
    </row>
    <row r="201" spans="2:21" s="3" customFormat="1" ht="22.5" customHeight="1" x14ac:dyDescent="0.2">
      <c r="B201" s="531"/>
      <c r="C201" s="430" t="s">
        <v>81</v>
      </c>
      <c r="D201" s="431"/>
      <c r="E201" s="431"/>
      <c r="F201" s="432"/>
      <c r="G201" s="572" t="s">
        <v>494</v>
      </c>
      <c r="H201" s="572"/>
      <c r="I201" s="572"/>
      <c r="J201" s="572"/>
      <c r="K201" s="572" t="s">
        <v>82</v>
      </c>
      <c r="L201" s="572"/>
      <c r="M201" s="572"/>
      <c r="N201" s="572"/>
      <c r="O201" s="572"/>
      <c r="P201" s="572"/>
      <c r="Q201" s="572"/>
      <c r="R201" s="572"/>
      <c r="S201" s="572"/>
      <c r="T201" s="572"/>
    </row>
    <row r="202" spans="2:21" ht="35.25" customHeight="1" x14ac:dyDescent="0.2">
      <c r="B202" s="531"/>
      <c r="C202" s="471" t="s">
        <v>83</v>
      </c>
      <c r="D202" s="471"/>
      <c r="E202" s="430" t="s">
        <v>349</v>
      </c>
      <c r="F202" s="432"/>
      <c r="G202" s="572"/>
      <c r="H202" s="572"/>
      <c r="I202" s="572"/>
      <c r="J202" s="572"/>
      <c r="K202" s="572"/>
      <c r="L202" s="572"/>
      <c r="M202" s="572"/>
      <c r="N202" s="572"/>
      <c r="O202" s="572"/>
      <c r="P202" s="572"/>
      <c r="Q202" s="572"/>
      <c r="R202" s="572"/>
      <c r="S202" s="572"/>
      <c r="T202" s="572"/>
    </row>
    <row r="203" spans="2:21" ht="117" customHeight="1" x14ac:dyDescent="0.2">
      <c r="B203" s="531"/>
      <c r="C203" s="399" t="s">
        <v>1025</v>
      </c>
      <c r="D203" s="400"/>
      <c r="E203" s="399"/>
      <c r="F203" s="400"/>
      <c r="G203" s="409" t="s">
        <v>1182</v>
      </c>
      <c r="H203" s="410"/>
      <c r="I203" s="410"/>
      <c r="J203" s="411"/>
      <c r="K203" s="404" t="s">
        <v>1183</v>
      </c>
      <c r="L203" s="405"/>
      <c r="M203" s="405"/>
      <c r="N203" s="405"/>
      <c r="O203" s="405"/>
      <c r="P203" s="405"/>
      <c r="Q203" s="405"/>
      <c r="R203" s="405"/>
      <c r="S203" s="405"/>
      <c r="T203" s="406"/>
      <c r="U203" s="257"/>
    </row>
    <row r="204" spans="2:21" ht="75" customHeight="1" x14ac:dyDescent="0.2">
      <c r="B204" s="531"/>
      <c r="C204" s="399" t="s">
        <v>1026</v>
      </c>
      <c r="D204" s="400"/>
      <c r="E204" s="399"/>
      <c r="F204" s="400"/>
      <c r="G204" s="409" t="s">
        <v>1027</v>
      </c>
      <c r="H204" s="410"/>
      <c r="I204" s="410"/>
      <c r="J204" s="411"/>
      <c r="K204" s="404" t="s">
        <v>1090</v>
      </c>
      <c r="L204" s="405"/>
      <c r="M204" s="405"/>
      <c r="N204" s="405"/>
      <c r="O204" s="405"/>
      <c r="P204" s="405"/>
      <c r="Q204" s="405"/>
      <c r="R204" s="405"/>
      <c r="S204" s="405"/>
      <c r="T204" s="406"/>
      <c r="U204" s="257"/>
    </row>
    <row r="205" spans="2:21" ht="117" customHeight="1" x14ac:dyDescent="0.2">
      <c r="B205" s="531"/>
      <c r="C205" s="399" t="s">
        <v>1028</v>
      </c>
      <c r="D205" s="400"/>
      <c r="E205" s="399"/>
      <c r="F205" s="400"/>
      <c r="G205" s="409" t="s">
        <v>1184</v>
      </c>
      <c r="H205" s="410"/>
      <c r="I205" s="410"/>
      <c r="J205" s="411"/>
      <c r="K205" s="404" t="s">
        <v>1107</v>
      </c>
      <c r="L205" s="405"/>
      <c r="M205" s="405"/>
      <c r="N205" s="405"/>
      <c r="O205" s="405"/>
      <c r="P205" s="405"/>
      <c r="Q205" s="405"/>
      <c r="R205" s="405"/>
      <c r="S205" s="405"/>
      <c r="T205" s="406"/>
      <c r="U205" s="257"/>
    </row>
    <row r="206" spans="2:21" ht="144.6" customHeight="1" x14ac:dyDescent="0.2">
      <c r="B206" s="531"/>
      <c r="C206" s="399" t="s">
        <v>1029</v>
      </c>
      <c r="D206" s="400"/>
      <c r="E206" s="399" t="s">
        <v>1030</v>
      </c>
      <c r="F206" s="400"/>
      <c r="G206" s="409" t="s">
        <v>1119</v>
      </c>
      <c r="H206" s="410"/>
      <c r="I206" s="410"/>
      <c r="J206" s="411"/>
      <c r="K206" s="404" t="s">
        <v>1207</v>
      </c>
      <c r="L206" s="405"/>
      <c r="M206" s="405"/>
      <c r="N206" s="405"/>
      <c r="O206" s="405"/>
      <c r="P206" s="405"/>
      <c r="Q206" s="405"/>
      <c r="R206" s="405"/>
      <c r="S206" s="405"/>
      <c r="T206" s="406"/>
      <c r="U206" s="257"/>
    </row>
    <row r="207" spans="2:21" ht="93" customHeight="1" x14ac:dyDescent="0.2">
      <c r="B207" s="531"/>
      <c r="C207" s="399" t="s">
        <v>1031</v>
      </c>
      <c r="D207" s="400"/>
      <c r="E207" s="399"/>
      <c r="F207" s="400"/>
      <c r="G207" s="409" t="s">
        <v>1076</v>
      </c>
      <c r="H207" s="410"/>
      <c r="I207" s="410"/>
      <c r="J207" s="411"/>
      <c r="K207" s="404" t="s">
        <v>1208</v>
      </c>
      <c r="L207" s="405"/>
      <c r="M207" s="405"/>
      <c r="N207" s="405"/>
      <c r="O207" s="405"/>
      <c r="P207" s="405"/>
      <c r="Q207" s="405"/>
      <c r="R207" s="405"/>
      <c r="S207" s="405"/>
      <c r="T207" s="406"/>
      <c r="U207" s="257"/>
    </row>
    <row r="208" spans="2:21" s="3" customFormat="1" ht="140.44999999999999" customHeight="1" x14ac:dyDescent="0.2">
      <c r="B208" s="531"/>
      <c r="C208" s="399" t="s">
        <v>1032</v>
      </c>
      <c r="D208" s="400"/>
      <c r="E208" s="399"/>
      <c r="F208" s="400"/>
      <c r="G208" s="409" t="s">
        <v>1033</v>
      </c>
      <c r="H208" s="410"/>
      <c r="I208" s="410"/>
      <c r="J208" s="411"/>
      <c r="K208" s="404" t="s">
        <v>1185</v>
      </c>
      <c r="L208" s="405"/>
      <c r="M208" s="405"/>
      <c r="N208" s="405"/>
      <c r="O208" s="405"/>
      <c r="P208" s="405"/>
      <c r="Q208" s="405"/>
      <c r="R208" s="405"/>
      <c r="S208" s="405"/>
      <c r="T208" s="406"/>
      <c r="U208" s="256"/>
    </row>
    <row r="209" spans="2:21" s="3" customFormat="1" ht="156.6" customHeight="1" x14ac:dyDescent="0.2">
      <c r="B209" s="531"/>
      <c r="C209" s="399" t="s">
        <v>1034</v>
      </c>
      <c r="D209" s="400"/>
      <c r="E209" s="399"/>
      <c r="F209" s="400"/>
      <c r="G209" s="409" t="s">
        <v>1035</v>
      </c>
      <c r="H209" s="410"/>
      <c r="I209" s="410"/>
      <c r="J209" s="411"/>
      <c r="K209" s="404" t="s">
        <v>1186</v>
      </c>
      <c r="L209" s="405"/>
      <c r="M209" s="405"/>
      <c r="N209" s="405"/>
      <c r="O209" s="405"/>
      <c r="P209" s="405"/>
      <c r="Q209" s="405"/>
      <c r="R209" s="405"/>
      <c r="S209" s="405"/>
      <c r="T209" s="406"/>
      <c r="U209" s="256"/>
    </row>
    <row r="210" spans="2:21" s="3" customFormat="1" ht="67.900000000000006" customHeight="1" x14ac:dyDescent="0.2">
      <c r="B210" s="531"/>
      <c r="C210" s="399" t="s">
        <v>1036</v>
      </c>
      <c r="D210" s="400"/>
      <c r="E210" s="399" t="s">
        <v>751</v>
      </c>
      <c r="F210" s="400"/>
      <c r="G210" s="409" t="s">
        <v>1037</v>
      </c>
      <c r="H210" s="410"/>
      <c r="I210" s="410"/>
      <c r="J210" s="411"/>
      <c r="K210" s="404" t="s">
        <v>961</v>
      </c>
      <c r="L210" s="405"/>
      <c r="M210" s="405"/>
      <c r="N210" s="405"/>
      <c r="O210" s="405"/>
      <c r="P210" s="405"/>
      <c r="Q210" s="405"/>
      <c r="R210" s="405"/>
      <c r="S210" s="405"/>
      <c r="T210" s="406"/>
      <c r="U210" s="256"/>
    </row>
    <row r="211" spans="2:21" s="3" customFormat="1" ht="319.14999999999998" customHeight="1" x14ac:dyDescent="0.2">
      <c r="B211" s="531"/>
      <c r="C211" s="399" t="s">
        <v>751</v>
      </c>
      <c r="D211" s="400"/>
      <c r="E211" s="399" t="s">
        <v>731</v>
      </c>
      <c r="F211" s="400"/>
      <c r="G211" s="409" t="s">
        <v>1187</v>
      </c>
      <c r="H211" s="410"/>
      <c r="I211" s="410"/>
      <c r="J211" s="411"/>
      <c r="K211" s="404" t="s">
        <v>1188</v>
      </c>
      <c r="L211" s="405"/>
      <c r="M211" s="405"/>
      <c r="N211" s="405"/>
      <c r="O211" s="405"/>
      <c r="P211" s="405"/>
      <c r="Q211" s="405"/>
      <c r="R211" s="405"/>
      <c r="S211" s="405"/>
      <c r="T211" s="406"/>
      <c r="U211" s="256"/>
    </row>
    <row r="212" spans="2:21" s="3" customFormat="1" ht="112.15" customHeight="1" x14ac:dyDescent="0.2">
      <c r="B212" s="531"/>
      <c r="C212" s="399" t="s">
        <v>1038</v>
      </c>
      <c r="D212" s="400"/>
      <c r="E212" s="399"/>
      <c r="F212" s="400"/>
      <c r="G212" s="409" t="s">
        <v>1039</v>
      </c>
      <c r="H212" s="410"/>
      <c r="I212" s="410"/>
      <c r="J212" s="411"/>
      <c r="K212" s="404" t="s">
        <v>988</v>
      </c>
      <c r="L212" s="405"/>
      <c r="M212" s="405"/>
      <c r="N212" s="405"/>
      <c r="O212" s="405"/>
      <c r="P212" s="405"/>
      <c r="Q212" s="405"/>
      <c r="R212" s="405"/>
      <c r="S212" s="405"/>
      <c r="T212" s="406"/>
      <c r="U212" s="256"/>
    </row>
    <row r="213" spans="2:21" s="3" customFormat="1" ht="100.9" customHeight="1" x14ac:dyDescent="0.2">
      <c r="B213" s="531"/>
      <c r="C213" s="399" t="s">
        <v>1040</v>
      </c>
      <c r="D213" s="400"/>
      <c r="E213" s="399"/>
      <c r="F213" s="400"/>
      <c r="G213" s="409" t="s">
        <v>1041</v>
      </c>
      <c r="H213" s="410"/>
      <c r="I213" s="410"/>
      <c r="J213" s="411"/>
      <c r="K213" s="404" t="s">
        <v>989</v>
      </c>
      <c r="L213" s="405"/>
      <c r="M213" s="405"/>
      <c r="N213" s="405"/>
      <c r="O213" s="405"/>
      <c r="P213" s="405"/>
      <c r="Q213" s="405"/>
      <c r="R213" s="405"/>
      <c r="S213" s="405"/>
      <c r="T213" s="406"/>
      <c r="U213" s="256"/>
    </row>
    <row r="214" spans="2:21" s="3" customFormat="1" ht="212.45" customHeight="1" x14ac:dyDescent="0.2">
      <c r="B214" s="98"/>
      <c r="C214" s="399" t="s">
        <v>507</v>
      </c>
      <c r="D214" s="400"/>
      <c r="E214" s="399" t="s">
        <v>747</v>
      </c>
      <c r="F214" s="400"/>
      <c r="G214" s="409" t="s">
        <v>962</v>
      </c>
      <c r="H214" s="410"/>
      <c r="I214" s="410"/>
      <c r="J214" s="411"/>
      <c r="K214" s="404" t="s">
        <v>1189</v>
      </c>
      <c r="L214" s="405"/>
      <c r="M214" s="405"/>
      <c r="N214" s="405"/>
      <c r="O214" s="405"/>
      <c r="P214" s="405"/>
      <c r="Q214" s="405"/>
      <c r="R214" s="405"/>
      <c r="S214" s="405"/>
      <c r="T214" s="406"/>
      <c r="U214" s="256"/>
    </row>
    <row r="215" spans="2:21" s="3" customFormat="1" ht="72" customHeight="1" x14ac:dyDescent="0.2">
      <c r="B215" s="98"/>
      <c r="C215" s="399" t="s">
        <v>495</v>
      </c>
      <c r="D215" s="400"/>
      <c r="E215" s="399"/>
      <c r="F215" s="400"/>
      <c r="G215" s="526" t="s">
        <v>730</v>
      </c>
      <c r="H215" s="526"/>
      <c r="I215" s="526"/>
      <c r="J215" s="526"/>
      <c r="K215" s="404" t="s">
        <v>1120</v>
      </c>
      <c r="L215" s="405"/>
      <c r="M215" s="405"/>
      <c r="N215" s="405"/>
      <c r="O215" s="405"/>
      <c r="P215" s="405"/>
      <c r="Q215" s="405"/>
      <c r="R215" s="405"/>
      <c r="S215" s="405"/>
      <c r="T215" s="406"/>
      <c r="U215" s="256"/>
    </row>
    <row r="216" spans="2:21" s="3" customFormat="1" ht="58.15" customHeight="1" x14ac:dyDescent="0.2">
      <c r="B216" s="98"/>
      <c r="C216" s="399" t="s">
        <v>1190</v>
      </c>
      <c r="D216" s="400"/>
      <c r="E216" s="399"/>
      <c r="F216" s="400"/>
      <c r="G216" s="526" t="s">
        <v>1191</v>
      </c>
      <c r="H216" s="526"/>
      <c r="I216" s="526"/>
      <c r="J216" s="526"/>
      <c r="K216" s="748" t="s">
        <v>1192</v>
      </c>
      <c r="L216" s="748"/>
      <c r="M216" s="748"/>
      <c r="N216" s="748"/>
      <c r="O216" s="748"/>
      <c r="P216" s="748"/>
      <c r="Q216" s="748"/>
      <c r="R216" s="748"/>
      <c r="S216" s="748"/>
      <c r="T216" s="748"/>
      <c r="U216" s="256"/>
    </row>
    <row r="217" spans="2:21" s="3" customFormat="1" ht="57.6" customHeight="1" x14ac:dyDescent="0.2">
      <c r="B217" s="111"/>
      <c r="C217" s="399" t="s">
        <v>1042</v>
      </c>
      <c r="D217" s="400"/>
      <c r="E217" s="399"/>
      <c r="F217" s="400"/>
      <c r="G217" s="526" t="s">
        <v>1043</v>
      </c>
      <c r="H217" s="526"/>
      <c r="I217" s="526"/>
      <c r="J217" s="526"/>
      <c r="K217" s="404" t="s">
        <v>963</v>
      </c>
      <c r="L217" s="405"/>
      <c r="M217" s="405"/>
      <c r="N217" s="405"/>
      <c r="O217" s="405"/>
      <c r="P217" s="405"/>
      <c r="Q217" s="405"/>
      <c r="R217" s="405"/>
      <c r="S217" s="405"/>
      <c r="T217" s="406"/>
      <c r="U217" s="256"/>
    </row>
    <row r="218" spans="2:21" s="3" customFormat="1" ht="114" customHeight="1" x14ac:dyDescent="0.2">
      <c r="B218" s="111"/>
      <c r="C218" s="399" t="s">
        <v>1044</v>
      </c>
      <c r="D218" s="400"/>
      <c r="E218" s="399"/>
      <c r="F218" s="400"/>
      <c r="G218" s="526" t="s">
        <v>1045</v>
      </c>
      <c r="H218" s="526"/>
      <c r="I218" s="526"/>
      <c r="J218" s="526"/>
      <c r="K218" s="404" t="s">
        <v>1193</v>
      </c>
      <c r="L218" s="405"/>
      <c r="M218" s="405"/>
      <c r="N218" s="405"/>
      <c r="O218" s="405"/>
      <c r="P218" s="405"/>
      <c r="Q218" s="405"/>
      <c r="R218" s="405"/>
      <c r="S218" s="405"/>
      <c r="T218" s="406"/>
      <c r="U218" s="256"/>
    </row>
    <row r="219" spans="2:21" s="3" customFormat="1" ht="70.150000000000006" customHeight="1" x14ac:dyDescent="0.2">
      <c r="B219" s="112"/>
      <c r="C219" s="399" t="s">
        <v>748</v>
      </c>
      <c r="D219" s="400"/>
      <c r="E219" s="399"/>
      <c r="F219" s="400"/>
      <c r="G219" s="526" t="s">
        <v>1194</v>
      </c>
      <c r="H219" s="526"/>
      <c r="I219" s="526"/>
      <c r="J219" s="526"/>
      <c r="K219" s="404" t="s">
        <v>1123</v>
      </c>
      <c r="L219" s="405"/>
      <c r="M219" s="405"/>
      <c r="N219" s="405"/>
      <c r="O219" s="405"/>
      <c r="P219" s="405"/>
      <c r="Q219" s="405"/>
      <c r="R219" s="405"/>
      <c r="S219" s="405"/>
      <c r="T219" s="406"/>
      <c r="U219" s="256"/>
    </row>
    <row r="220" spans="2:21" s="3" customFormat="1" ht="71.45" customHeight="1" x14ac:dyDescent="0.2">
      <c r="B220" s="112"/>
      <c r="C220" s="399" t="s">
        <v>591</v>
      </c>
      <c r="D220" s="400"/>
      <c r="E220" s="399"/>
      <c r="F220" s="400"/>
      <c r="G220" s="409" t="s">
        <v>592</v>
      </c>
      <c r="H220" s="410"/>
      <c r="I220" s="410"/>
      <c r="J220" s="411"/>
      <c r="K220" s="404" t="s">
        <v>991</v>
      </c>
      <c r="L220" s="405"/>
      <c r="M220" s="405"/>
      <c r="N220" s="405"/>
      <c r="O220" s="405"/>
      <c r="P220" s="405"/>
      <c r="Q220" s="405"/>
      <c r="R220" s="405"/>
      <c r="S220" s="405"/>
      <c r="T220" s="406"/>
      <c r="U220" s="256"/>
    </row>
    <row r="221" spans="2:21" s="3" customFormat="1" ht="157.15" customHeight="1" x14ac:dyDescent="0.2">
      <c r="B221" s="113"/>
      <c r="C221" s="399" t="s">
        <v>1046</v>
      </c>
      <c r="D221" s="400"/>
      <c r="E221" s="399"/>
      <c r="F221" s="400"/>
      <c r="G221" s="409" t="s">
        <v>1121</v>
      </c>
      <c r="H221" s="410"/>
      <c r="I221" s="410"/>
      <c r="J221" s="411"/>
      <c r="K221" s="404" t="s">
        <v>1195</v>
      </c>
      <c r="L221" s="405"/>
      <c r="M221" s="405"/>
      <c r="N221" s="405"/>
      <c r="O221" s="405"/>
      <c r="P221" s="405"/>
      <c r="Q221" s="405"/>
      <c r="R221" s="405"/>
      <c r="S221" s="405"/>
      <c r="T221" s="406"/>
      <c r="U221" s="256"/>
    </row>
    <row r="222" spans="2:21" s="3" customFormat="1" ht="100.15" customHeight="1" x14ac:dyDescent="0.2">
      <c r="B222" s="113"/>
      <c r="C222" s="399" t="s">
        <v>1047</v>
      </c>
      <c r="D222" s="400"/>
      <c r="E222" s="399"/>
      <c r="F222" s="400"/>
      <c r="G222" s="409" t="s">
        <v>1048</v>
      </c>
      <c r="H222" s="410"/>
      <c r="I222" s="410"/>
      <c r="J222" s="411"/>
      <c r="K222" s="404" t="s">
        <v>1091</v>
      </c>
      <c r="L222" s="405"/>
      <c r="M222" s="405"/>
      <c r="N222" s="405"/>
      <c r="O222" s="405"/>
      <c r="P222" s="405"/>
      <c r="Q222" s="405"/>
      <c r="R222" s="405"/>
      <c r="S222" s="405"/>
      <c r="T222" s="406"/>
      <c r="U222" s="256"/>
    </row>
    <row r="223" spans="2:21" s="3" customFormat="1" ht="43.9" customHeight="1" x14ac:dyDescent="0.2">
      <c r="B223" s="113"/>
      <c r="C223" s="399" t="s">
        <v>1049</v>
      </c>
      <c r="D223" s="400"/>
      <c r="E223" s="399"/>
      <c r="F223" s="400"/>
      <c r="G223" s="409" t="s">
        <v>1050</v>
      </c>
      <c r="H223" s="410"/>
      <c r="I223" s="410"/>
      <c r="J223" s="411"/>
      <c r="K223" s="564" t="s">
        <v>752</v>
      </c>
      <c r="L223" s="405"/>
      <c r="M223" s="405"/>
      <c r="N223" s="405"/>
      <c r="O223" s="405"/>
      <c r="P223" s="405"/>
      <c r="Q223" s="405"/>
      <c r="R223" s="405"/>
      <c r="S223" s="405"/>
      <c r="T223" s="406"/>
      <c r="U223" s="256"/>
    </row>
    <row r="224" spans="2:21" s="3" customFormat="1" ht="137.44999999999999" customHeight="1" x14ac:dyDescent="0.2">
      <c r="B224" s="112"/>
      <c r="C224" s="399" t="s">
        <v>1015</v>
      </c>
      <c r="D224" s="400"/>
      <c r="E224" s="399"/>
      <c r="F224" s="400"/>
      <c r="G224" s="409" t="s">
        <v>1122</v>
      </c>
      <c r="H224" s="410"/>
      <c r="I224" s="410"/>
      <c r="J224" s="411"/>
      <c r="K224" s="404" t="s">
        <v>1196</v>
      </c>
      <c r="L224" s="405"/>
      <c r="M224" s="405"/>
      <c r="N224" s="405"/>
      <c r="O224" s="405"/>
      <c r="P224" s="405"/>
      <c r="Q224" s="405"/>
      <c r="R224" s="405"/>
      <c r="S224" s="405"/>
      <c r="T224" s="406"/>
      <c r="U224" s="256"/>
    </row>
    <row r="225" spans="2:22" s="3" customFormat="1" ht="109.9" customHeight="1" x14ac:dyDescent="0.2">
      <c r="B225" s="123"/>
      <c r="C225" s="399" t="s">
        <v>1051</v>
      </c>
      <c r="D225" s="400"/>
      <c r="E225" s="399" t="s">
        <v>1052</v>
      </c>
      <c r="F225" s="400"/>
      <c r="G225" s="409" t="s">
        <v>1053</v>
      </c>
      <c r="H225" s="410"/>
      <c r="I225" s="410"/>
      <c r="J225" s="411"/>
      <c r="K225" s="404" t="s">
        <v>1197</v>
      </c>
      <c r="L225" s="405"/>
      <c r="M225" s="405"/>
      <c r="N225" s="405"/>
      <c r="O225" s="405"/>
      <c r="P225" s="405"/>
      <c r="Q225" s="405"/>
      <c r="R225" s="405"/>
      <c r="S225" s="405"/>
      <c r="T225" s="406"/>
      <c r="U225" s="256"/>
    </row>
    <row r="226" spans="2:22" s="3" customFormat="1" ht="92.45" customHeight="1" x14ac:dyDescent="0.2">
      <c r="B226" s="123"/>
      <c r="C226" s="399" t="s">
        <v>1054</v>
      </c>
      <c r="D226" s="400"/>
      <c r="E226" s="399"/>
      <c r="F226" s="400"/>
      <c r="G226" s="409" t="s">
        <v>1055</v>
      </c>
      <c r="H226" s="410"/>
      <c r="I226" s="410"/>
      <c r="J226" s="411"/>
      <c r="K226" s="404" t="s">
        <v>1198</v>
      </c>
      <c r="L226" s="405"/>
      <c r="M226" s="405"/>
      <c r="N226" s="405"/>
      <c r="O226" s="405"/>
      <c r="P226" s="405"/>
      <c r="Q226" s="405"/>
      <c r="R226" s="405"/>
      <c r="S226" s="405"/>
      <c r="T226" s="406"/>
      <c r="U226" s="256"/>
    </row>
    <row r="227" spans="2:22" s="3" customFormat="1" ht="86.45" customHeight="1" x14ac:dyDescent="0.2">
      <c r="B227" s="124"/>
      <c r="C227" s="399" t="s">
        <v>1056</v>
      </c>
      <c r="D227" s="400"/>
      <c r="E227" s="399" t="s">
        <v>1057</v>
      </c>
      <c r="F227" s="400"/>
      <c r="G227" s="409" t="s">
        <v>1058</v>
      </c>
      <c r="H227" s="410"/>
      <c r="I227" s="410"/>
      <c r="J227" s="411"/>
      <c r="K227" s="404" t="s">
        <v>1199</v>
      </c>
      <c r="L227" s="405"/>
      <c r="M227" s="405"/>
      <c r="N227" s="405"/>
      <c r="O227" s="405"/>
      <c r="P227" s="405"/>
      <c r="Q227" s="405"/>
      <c r="R227" s="405"/>
      <c r="S227" s="405"/>
      <c r="T227" s="406"/>
      <c r="U227" s="256"/>
    </row>
    <row r="228" spans="2:22" s="3" customFormat="1" ht="306" customHeight="1" x14ac:dyDescent="0.2">
      <c r="B228" s="134"/>
      <c r="C228" s="399" t="s">
        <v>723</v>
      </c>
      <c r="D228" s="400"/>
      <c r="E228" s="399" t="s">
        <v>757</v>
      </c>
      <c r="F228" s="400"/>
      <c r="G228" s="409" t="s">
        <v>1059</v>
      </c>
      <c r="H228" s="410"/>
      <c r="I228" s="410"/>
      <c r="J228" s="411"/>
      <c r="K228" s="404" t="s">
        <v>1200</v>
      </c>
      <c r="L228" s="405"/>
      <c r="M228" s="405"/>
      <c r="N228" s="405"/>
      <c r="O228" s="405"/>
      <c r="P228" s="405"/>
      <c r="Q228" s="405"/>
      <c r="R228" s="405"/>
      <c r="S228" s="405"/>
      <c r="T228" s="406"/>
      <c r="U228" s="256"/>
    </row>
    <row r="229" spans="2:22" s="3" customFormat="1" ht="83.45" customHeight="1" x14ac:dyDescent="0.2">
      <c r="B229" s="270"/>
      <c r="C229" s="399" t="s">
        <v>1201</v>
      </c>
      <c r="D229" s="400"/>
      <c r="E229" s="399"/>
      <c r="F229" s="400"/>
      <c r="G229" s="409" t="s">
        <v>1202</v>
      </c>
      <c r="H229" s="410"/>
      <c r="I229" s="410"/>
      <c r="J229" s="411"/>
      <c r="K229" s="404" t="s">
        <v>1108</v>
      </c>
      <c r="L229" s="405"/>
      <c r="M229" s="405"/>
      <c r="N229" s="405"/>
      <c r="O229" s="405"/>
      <c r="P229" s="405"/>
      <c r="Q229" s="405"/>
      <c r="R229" s="405"/>
      <c r="S229" s="405"/>
      <c r="T229" s="406"/>
      <c r="U229" s="256"/>
    </row>
    <row r="230" spans="2:22" s="3" customFormat="1" ht="127.15" customHeight="1" x14ac:dyDescent="0.2">
      <c r="B230" s="309"/>
      <c r="C230" s="399" t="s">
        <v>1203</v>
      </c>
      <c r="D230" s="400"/>
      <c r="E230" s="399"/>
      <c r="F230" s="400"/>
      <c r="G230" s="409" t="s">
        <v>1204</v>
      </c>
      <c r="H230" s="410"/>
      <c r="I230" s="410"/>
      <c r="J230" s="411"/>
      <c r="K230" s="404" t="s">
        <v>1205</v>
      </c>
      <c r="L230" s="405"/>
      <c r="M230" s="405"/>
      <c r="N230" s="405"/>
      <c r="O230" s="405"/>
      <c r="P230" s="405"/>
      <c r="Q230" s="405"/>
      <c r="R230" s="405"/>
      <c r="S230" s="405"/>
      <c r="T230" s="406"/>
      <c r="U230" s="256"/>
    </row>
    <row r="231" spans="2:22" s="3" customFormat="1" ht="55.15" customHeight="1" x14ac:dyDescent="0.2">
      <c r="B231" s="309"/>
      <c r="C231" s="399" t="s">
        <v>724</v>
      </c>
      <c r="D231" s="400"/>
      <c r="E231" s="399"/>
      <c r="F231" s="400"/>
      <c r="G231" s="409" t="s">
        <v>725</v>
      </c>
      <c r="H231" s="410"/>
      <c r="I231" s="410"/>
      <c r="J231" s="411"/>
      <c r="K231" s="404" t="s">
        <v>1109</v>
      </c>
      <c r="L231" s="405"/>
      <c r="M231" s="405"/>
      <c r="N231" s="405"/>
      <c r="O231" s="405"/>
      <c r="P231" s="405"/>
      <c r="Q231" s="405"/>
      <c r="R231" s="405"/>
      <c r="S231" s="405"/>
      <c r="T231" s="406"/>
      <c r="U231" s="256"/>
    </row>
    <row r="232" spans="2:22" s="3" customFormat="1" ht="37.9" customHeight="1" x14ac:dyDescent="0.2">
      <c r="B232" s="270"/>
      <c r="C232" s="399"/>
      <c r="D232" s="400"/>
      <c r="E232" s="399"/>
      <c r="F232" s="400"/>
      <c r="G232" s="409" t="s">
        <v>729</v>
      </c>
      <c r="H232" s="410"/>
      <c r="I232" s="410"/>
      <c r="J232" s="411"/>
      <c r="K232" s="404" t="s">
        <v>1206</v>
      </c>
      <c r="L232" s="405"/>
      <c r="M232" s="405"/>
      <c r="N232" s="405"/>
      <c r="O232" s="405"/>
      <c r="P232" s="405"/>
      <c r="Q232" s="405"/>
      <c r="R232" s="405"/>
      <c r="S232" s="405"/>
      <c r="T232" s="406"/>
      <c r="U232" s="256"/>
    </row>
    <row r="233" spans="2:22" s="3" customFormat="1" ht="43.15" customHeight="1" x14ac:dyDescent="0.2">
      <c r="B233" s="112"/>
      <c r="C233" s="399"/>
      <c r="D233" s="400"/>
      <c r="E233" s="399"/>
      <c r="F233" s="400"/>
      <c r="G233" s="389" t="s">
        <v>493</v>
      </c>
      <c r="H233" s="390"/>
      <c r="I233" s="390"/>
      <c r="J233" s="391"/>
      <c r="K233" s="404" t="s">
        <v>1096</v>
      </c>
      <c r="L233" s="405"/>
      <c r="M233" s="405"/>
      <c r="N233" s="405"/>
      <c r="O233" s="405"/>
      <c r="P233" s="405"/>
      <c r="Q233" s="405"/>
      <c r="R233" s="405"/>
      <c r="S233" s="405"/>
      <c r="T233" s="406"/>
      <c r="U233" s="256"/>
    </row>
    <row r="234" spans="2:22" s="22" customFormat="1" x14ac:dyDescent="0.2">
      <c r="B234" s="527"/>
      <c r="C234" s="528"/>
      <c r="D234" s="528"/>
      <c r="E234" s="528"/>
      <c r="F234" s="528"/>
      <c r="G234" s="528"/>
      <c r="H234" s="528"/>
      <c r="I234" s="528"/>
      <c r="J234" s="528"/>
      <c r="K234" s="528"/>
      <c r="L234" s="528"/>
      <c r="M234" s="528"/>
      <c r="N234" s="528"/>
      <c r="O234" s="528"/>
      <c r="P234" s="528"/>
      <c r="Q234" s="528"/>
      <c r="R234" s="528"/>
      <c r="S234" s="528"/>
      <c r="T234" s="529"/>
    </row>
    <row r="235" spans="2:22" s="22" customFormat="1" ht="30.4" customHeight="1" x14ac:dyDescent="0.2">
      <c r="B235" s="533" t="s">
        <v>86</v>
      </c>
      <c r="C235" s="401" t="s">
        <v>405</v>
      </c>
      <c r="D235" s="402"/>
      <c r="E235" s="402"/>
      <c r="F235" s="402"/>
      <c r="G235" s="402"/>
      <c r="H235" s="402"/>
      <c r="I235" s="402"/>
      <c r="J235" s="402"/>
      <c r="K235" s="402"/>
      <c r="L235" s="402"/>
      <c r="M235" s="402"/>
      <c r="N235" s="402"/>
      <c r="O235" s="402"/>
      <c r="P235" s="402"/>
      <c r="Q235" s="402"/>
      <c r="R235" s="402"/>
      <c r="S235" s="402"/>
      <c r="T235" s="403"/>
    </row>
    <row r="236" spans="2:22" s="3" customFormat="1" ht="14.1" customHeight="1" x14ac:dyDescent="0.2">
      <c r="B236" s="534"/>
      <c r="C236" s="393" t="s">
        <v>114</v>
      </c>
      <c r="D236" s="394"/>
      <c r="E236" s="394"/>
      <c r="F236" s="394"/>
      <c r="G236" s="394"/>
      <c r="H236" s="394"/>
      <c r="I236" s="394"/>
      <c r="J236" s="394"/>
      <c r="K236" s="394"/>
      <c r="L236" s="395"/>
      <c r="M236" s="462"/>
      <c r="N236" s="463"/>
      <c r="O236" s="463"/>
      <c r="P236" s="463"/>
      <c r="Q236" s="463"/>
      <c r="R236" s="463"/>
      <c r="S236" s="463"/>
      <c r="T236" s="464"/>
    </row>
    <row r="237" spans="2:22" s="3" customFormat="1" ht="15" customHeight="1" x14ac:dyDescent="0.2">
      <c r="B237" s="534"/>
      <c r="C237" s="392" t="s">
        <v>72</v>
      </c>
      <c r="D237" s="392"/>
      <c r="E237" s="392"/>
      <c r="F237" s="392" t="s">
        <v>348</v>
      </c>
      <c r="G237" s="392"/>
      <c r="H237" s="392" t="s">
        <v>62</v>
      </c>
      <c r="I237" s="392"/>
      <c r="J237" s="392" t="s">
        <v>73</v>
      </c>
      <c r="K237" s="392"/>
      <c r="L237" s="392"/>
      <c r="M237" s="465"/>
      <c r="N237" s="466"/>
      <c r="O237" s="466"/>
      <c r="P237" s="466"/>
      <c r="Q237" s="466"/>
      <c r="R237" s="466"/>
      <c r="S237" s="466"/>
      <c r="T237" s="467"/>
    </row>
    <row r="238" spans="2:22" s="3" customFormat="1" ht="21.75" customHeight="1" x14ac:dyDescent="0.2">
      <c r="B238" s="534"/>
      <c r="C238" s="383" t="s">
        <v>74</v>
      </c>
      <c r="D238" s="384"/>
      <c r="E238" s="385"/>
      <c r="F238" s="542">
        <v>1</v>
      </c>
      <c r="G238" s="543"/>
      <c r="H238" s="542">
        <v>1</v>
      </c>
      <c r="I238" s="543"/>
      <c r="J238" s="542">
        <f>F238-H238</f>
        <v>0</v>
      </c>
      <c r="K238" s="548"/>
      <c r="L238" s="543"/>
      <c r="M238" s="465"/>
      <c r="N238" s="466"/>
      <c r="O238" s="466"/>
      <c r="P238" s="466"/>
      <c r="Q238" s="466"/>
      <c r="R238" s="466"/>
      <c r="S238" s="466"/>
      <c r="T238" s="467"/>
      <c r="V238" s="73"/>
    </row>
    <row r="239" spans="2:22" s="3" customFormat="1" ht="22.5" customHeight="1" x14ac:dyDescent="0.2">
      <c r="B239" s="534"/>
      <c r="C239" s="61"/>
      <c r="D239" s="61"/>
      <c r="E239" s="61"/>
      <c r="F239" s="60"/>
      <c r="G239" s="60"/>
      <c r="H239" s="60"/>
      <c r="I239" s="60"/>
      <c r="J239" s="60"/>
      <c r="K239" s="60"/>
      <c r="L239" s="60"/>
      <c r="M239" s="465"/>
      <c r="N239" s="466"/>
      <c r="O239" s="466"/>
      <c r="P239" s="466"/>
      <c r="Q239" s="466"/>
      <c r="R239" s="466"/>
      <c r="S239" s="466"/>
      <c r="T239" s="467"/>
    </row>
    <row r="240" spans="2:22" s="3" customFormat="1" ht="37.9" customHeight="1" x14ac:dyDescent="0.2">
      <c r="B240" s="534"/>
      <c r="C240" s="407" t="s">
        <v>75</v>
      </c>
      <c r="D240" s="408"/>
      <c r="E240" s="407" t="s">
        <v>64</v>
      </c>
      <c r="F240" s="408"/>
      <c r="G240" s="63" t="s">
        <v>76</v>
      </c>
      <c r="H240" s="396" t="s">
        <v>77</v>
      </c>
      <c r="I240" s="397"/>
      <c r="J240" s="63" t="s">
        <v>78</v>
      </c>
      <c r="K240" s="396" t="s">
        <v>79</v>
      </c>
      <c r="L240" s="397"/>
      <c r="M240" s="465"/>
      <c r="N240" s="466"/>
      <c r="O240" s="466"/>
      <c r="P240" s="466"/>
      <c r="Q240" s="466"/>
      <c r="R240" s="466"/>
      <c r="S240" s="466"/>
      <c r="T240" s="467"/>
    </row>
    <row r="241" spans="2:22" s="3" customFormat="1" ht="22.5" customHeight="1" x14ac:dyDescent="0.2">
      <c r="B241" s="534"/>
      <c r="C241" s="514">
        <v>42689</v>
      </c>
      <c r="D241" s="515"/>
      <c r="E241" s="514">
        <v>42840</v>
      </c>
      <c r="F241" s="515"/>
      <c r="G241" s="17">
        <f>+K141</f>
        <v>151</v>
      </c>
      <c r="H241" s="520">
        <f>100/G241</f>
        <v>0.66225165562913912</v>
      </c>
      <c r="I241" s="521"/>
      <c r="J241" s="17">
        <v>20</v>
      </c>
      <c r="K241" s="540">
        <v>100</v>
      </c>
      <c r="L241" s="541"/>
      <c r="M241" s="465"/>
      <c r="N241" s="466"/>
      <c r="O241" s="466"/>
      <c r="P241" s="466"/>
      <c r="Q241" s="466"/>
      <c r="R241" s="466"/>
      <c r="S241" s="466"/>
      <c r="T241" s="467"/>
    </row>
    <row r="242" spans="2:22" s="3" customFormat="1" ht="15.75" customHeight="1" x14ac:dyDescent="0.2">
      <c r="B242" s="534"/>
      <c r="C242" s="61"/>
      <c r="D242" s="62"/>
      <c r="E242" s="59"/>
      <c r="F242" s="17"/>
      <c r="G242" s="20"/>
      <c r="H242" s="20"/>
      <c r="I242" s="17"/>
      <c r="J242" s="19"/>
      <c r="K242" s="19"/>
      <c r="L242" s="60"/>
      <c r="M242" s="465"/>
      <c r="N242" s="466"/>
      <c r="O242" s="466"/>
      <c r="P242" s="466"/>
      <c r="Q242" s="466"/>
      <c r="R242" s="466"/>
      <c r="S242" s="466"/>
      <c r="T242" s="467"/>
    </row>
    <row r="243" spans="2:22" s="3" customFormat="1" ht="29.25" customHeight="1" x14ac:dyDescent="0.2">
      <c r="B243" s="534"/>
      <c r="C243" s="393" t="s">
        <v>80</v>
      </c>
      <c r="D243" s="394"/>
      <c r="E243" s="394"/>
      <c r="F243" s="394"/>
      <c r="G243" s="394"/>
      <c r="H243" s="394"/>
      <c r="I243" s="394"/>
      <c r="J243" s="394"/>
      <c r="K243" s="394"/>
      <c r="L243" s="395"/>
      <c r="M243" s="465"/>
      <c r="N243" s="466"/>
      <c r="O243" s="466"/>
      <c r="P243" s="466"/>
      <c r="Q243" s="466"/>
      <c r="R243" s="466"/>
      <c r="S243" s="466"/>
      <c r="T243" s="467"/>
      <c r="V243" s="23"/>
    </row>
    <row r="244" spans="2:22" s="3" customFormat="1" ht="40.5" customHeight="1" x14ac:dyDescent="0.2">
      <c r="B244" s="534"/>
      <c r="C244" s="516" t="s">
        <v>87</v>
      </c>
      <c r="D244" s="516"/>
      <c r="E244" s="516"/>
      <c r="F244" s="71">
        <v>25</v>
      </c>
      <c r="G244" s="433" t="s">
        <v>88</v>
      </c>
      <c r="H244" s="433"/>
      <c r="I244" s="21">
        <v>15</v>
      </c>
      <c r="J244" s="433" t="s">
        <v>89</v>
      </c>
      <c r="K244" s="433"/>
      <c r="L244" s="59">
        <v>10</v>
      </c>
      <c r="M244" s="468"/>
      <c r="N244" s="469"/>
      <c r="O244" s="469"/>
      <c r="P244" s="469"/>
      <c r="Q244" s="469"/>
      <c r="R244" s="469"/>
      <c r="S244" s="469"/>
      <c r="T244" s="470"/>
    </row>
    <row r="245" spans="2:22" s="3" customFormat="1" ht="27" customHeight="1" x14ac:dyDescent="0.2">
      <c r="B245" s="534"/>
      <c r="C245" s="545" t="s">
        <v>90</v>
      </c>
      <c r="D245" s="546"/>
      <c r="E245" s="546"/>
      <c r="F245" s="546"/>
      <c r="G245" s="546"/>
      <c r="H245" s="546"/>
      <c r="I245" s="546"/>
      <c r="J245" s="546"/>
      <c r="K245" s="546"/>
      <c r="L245" s="546"/>
      <c r="M245" s="546"/>
      <c r="N245" s="546"/>
      <c r="O245" s="546"/>
      <c r="P245" s="546"/>
      <c r="Q245" s="546"/>
      <c r="R245" s="546"/>
      <c r="S245" s="546"/>
      <c r="T245" s="547"/>
    </row>
    <row r="246" spans="2:22" s="3" customFormat="1" ht="22.5" customHeight="1" x14ac:dyDescent="0.2">
      <c r="B246" s="534"/>
      <c r="C246" s="517" t="s">
        <v>81</v>
      </c>
      <c r="D246" s="518"/>
      <c r="E246" s="518"/>
      <c r="F246" s="519"/>
      <c r="G246" s="532" t="s">
        <v>91</v>
      </c>
      <c r="H246" s="532"/>
      <c r="I246" s="532"/>
      <c r="J246" s="392" t="s">
        <v>92</v>
      </c>
      <c r="K246" s="392"/>
      <c r="L246" s="392"/>
      <c r="M246" s="462" t="s">
        <v>82</v>
      </c>
      <c r="N246" s="463"/>
      <c r="O246" s="463"/>
      <c r="P246" s="463"/>
      <c r="Q246" s="463"/>
      <c r="R246" s="463"/>
      <c r="S246" s="463"/>
      <c r="T246" s="464"/>
    </row>
    <row r="247" spans="2:22" s="3" customFormat="1" ht="32.25" customHeight="1" x14ac:dyDescent="0.2">
      <c r="B247" s="534"/>
      <c r="C247" s="532" t="s">
        <v>83</v>
      </c>
      <c r="D247" s="532"/>
      <c r="E247" s="517" t="s">
        <v>349</v>
      </c>
      <c r="F247" s="519"/>
      <c r="G247" s="532"/>
      <c r="H247" s="532"/>
      <c r="I247" s="532"/>
      <c r="J247" s="392"/>
      <c r="K247" s="392"/>
      <c r="L247" s="392"/>
      <c r="M247" s="468"/>
      <c r="N247" s="469"/>
      <c r="O247" s="469"/>
      <c r="P247" s="469"/>
      <c r="Q247" s="469"/>
      <c r="R247" s="469"/>
      <c r="S247" s="469"/>
      <c r="T247" s="470"/>
    </row>
    <row r="248" spans="2:22" s="3" customFormat="1" ht="31.5" customHeight="1" x14ac:dyDescent="0.2">
      <c r="B248" s="534"/>
      <c r="C248" s="563" t="s">
        <v>406</v>
      </c>
      <c r="D248" s="563"/>
      <c r="E248" s="563" t="s">
        <v>407</v>
      </c>
      <c r="F248" s="563"/>
      <c r="G248" s="388" t="s">
        <v>408</v>
      </c>
      <c r="H248" s="388"/>
      <c r="I248" s="388"/>
      <c r="J248" s="535">
        <v>1</v>
      </c>
      <c r="K248" s="535"/>
      <c r="L248" s="535"/>
      <c r="M248" s="549" t="s">
        <v>410</v>
      </c>
      <c r="N248" s="549"/>
      <c r="O248" s="549"/>
      <c r="P248" s="549"/>
      <c r="Q248" s="549"/>
      <c r="R248" s="549"/>
      <c r="S248" s="549"/>
      <c r="T248" s="549"/>
    </row>
    <row r="249" spans="2:22" s="3" customFormat="1" ht="15" customHeight="1" x14ac:dyDescent="0.2">
      <c r="B249" s="407"/>
      <c r="C249" s="508"/>
      <c r="D249" s="508"/>
      <c r="E249" s="508"/>
      <c r="F249" s="508"/>
      <c r="G249" s="508"/>
      <c r="H249" s="508"/>
      <c r="I249" s="508"/>
      <c r="J249" s="508"/>
      <c r="K249" s="508"/>
      <c r="L249" s="508"/>
      <c r="M249" s="508"/>
      <c r="N249" s="508"/>
      <c r="O249" s="508"/>
      <c r="P249" s="508"/>
      <c r="Q249" s="508"/>
      <c r="R249" s="508"/>
      <c r="S249" s="508"/>
      <c r="T249" s="408"/>
    </row>
    <row r="250" spans="2:22" s="3" customFormat="1" ht="27.4" customHeight="1" x14ac:dyDescent="0.2">
      <c r="B250" s="401" t="s">
        <v>69</v>
      </c>
      <c r="C250" s="402"/>
      <c r="D250" s="402"/>
      <c r="E250" s="402"/>
      <c r="F250" s="402"/>
      <c r="G250" s="402"/>
      <c r="H250" s="402"/>
      <c r="I250" s="402"/>
      <c r="J250" s="402"/>
      <c r="K250" s="402"/>
      <c r="L250" s="402"/>
      <c r="M250" s="402"/>
      <c r="N250" s="402"/>
      <c r="O250" s="402"/>
      <c r="P250" s="402"/>
      <c r="Q250" s="402"/>
      <c r="R250" s="402"/>
      <c r="S250" s="402"/>
      <c r="T250" s="403"/>
    </row>
    <row r="251" spans="2:22" s="3" customFormat="1" ht="22.5" customHeight="1" x14ac:dyDescent="0.2">
      <c r="B251" s="393" t="s">
        <v>114</v>
      </c>
      <c r="C251" s="394"/>
      <c r="D251" s="394"/>
      <c r="E251" s="394"/>
      <c r="F251" s="394"/>
      <c r="G251" s="394"/>
      <c r="H251" s="394"/>
      <c r="I251" s="394"/>
      <c r="J251" s="394"/>
      <c r="K251" s="395"/>
      <c r="L251" s="407"/>
      <c r="M251" s="508"/>
      <c r="N251" s="508"/>
      <c r="O251" s="508"/>
      <c r="P251" s="508"/>
      <c r="Q251" s="508"/>
      <c r="R251" s="508"/>
      <c r="S251" s="508"/>
      <c r="T251" s="408"/>
    </row>
    <row r="252" spans="2:22" s="3" customFormat="1" ht="22.5" customHeight="1" x14ac:dyDescent="0.2">
      <c r="B252" s="392" t="s">
        <v>72</v>
      </c>
      <c r="C252" s="392"/>
      <c r="D252" s="392"/>
      <c r="E252" s="407" t="s">
        <v>348</v>
      </c>
      <c r="F252" s="408"/>
      <c r="G252" s="392" t="s">
        <v>62</v>
      </c>
      <c r="H252" s="392"/>
      <c r="I252" s="392" t="s">
        <v>85</v>
      </c>
      <c r="J252" s="392"/>
      <c r="K252" s="392"/>
      <c r="L252" s="553"/>
      <c r="M252" s="554"/>
      <c r="N252" s="554"/>
      <c r="O252" s="554"/>
      <c r="P252" s="554"/>
      <c r="Q252" s="554"/>
      <c r="R252" s="554"/>
      <c r="S252" s="554"/>
      <c r="T252" s="555"/>
    </row>
    <row r="253" spans="2:22" s="3" customFormat="1" ht="22.5" customHeight="1" x14ac:dyDescent="0.2">
      <c r="B253" s="433" t="s">
        <v>74</v>
      </c>
      <c r="C253" s="433"/>
      <c r="D253" s="433"/>
      <c r="E253" s="551">
        <f>+G256/100</f>
        <v>0.79540000000000011</v>
      </c>
      <c r="F253" s="552"/>
      <c r="G253" s="550">
        <v>0.86380000000000001</v>
      </c>
      <c r="H253" s="550"/>
      <c r="I253" s="398">
        <f>+E253-G253</f>
        <v>-6.8399999999999905E-2</v>
      </c>
      <c r="J253" s="398"/>
      <c r="K253" s="398"/>
      <c r="L253" s="556"/>
      <c r="M253" s="557"/>
      <c r="N253" s="557"/>
      <c r="O253" s="557"/>
      <c r="P253" s="557"/>
      <c r="Q253" s="557"/>
      <c r="R253" s="557"/>
      <c r="S253" s="557"/>
      <c r="T253" s="558"/>
    </row>
    <row r="254" spans="2:22" s="3" customFormat="1" ht="22.5" customHeight="1" x14ac:dyDescent="0.2">
      <c r="B254" s="449"/>
      <c r="C254" s="450"/>
      <c r="D254" s="450"/>
      <c r="E254" s="450"/>
      <c r="F254" s="450"/>
      <c r="G254" s="450"/>
      <c r="H254" s="450"/>
      <c r="I254" s="450"/>
      <c r="J254" s="450"/>
      <c r="K254" s="451"/>
      <c r="L254" s="556"/>
      <c r="M254" s="557"/>
      <c r="N254" s="557"/>
      <c r="O254" s="557"/>
      <c r="P254" s="557"/>
      <c r="Q254" s="557"/>
      <c r="R254" s="557"/>
      <c r="S254" s="557"/>
      <c r="T254" s="558"/>
    </row>
    <row r="255" spans="2:22" s="3" customFormat="1" ht="34.9" customHeight="1" x14ac:dyDescent="0.2">
      <c r="B255" s="392" t="s">
        <v>75</v>
      </c>
      <c r="C255" s="392"/>
      <c r="D255" s="392" t="s">
        <v>64</v>
      </c>
      <c r="E255" s="392"/>
      <c r="F255" s="63" t="s">
        <v>76</v>
      </c>
      <c r="G255" s="396" t="s">
        <v>79</v>
      </c>
      <c r="H255" s="536"/>
      <c r="I255" s="536"/>
      <c r="J255" s="536"/>
      <c r="K255" s="397"/>
      <c r="L255" s="556"/>
      <c r="M255" s="557"/>
      <c r="N255" s="557"/>
      <c r="O255" s="557"/>
      <c r="P255" s="557"/>
      <c r="Q255" s="557"/>
      <c r="R255" s="557"/>
      <c r="S255" s="557"/>
      <c r="T255" s="558"/>
    </row>
    <row r="256" spans="2:22" s="3" customFormat="1" ht="30" customHeight="1" x14ac:dyDescent="0.2">
      <c r="B256" s="498">
        <f>I142</f>
        <v>42684</v>
      </c>
      <c r="C256" s="388"/>
      <c r="D256" s="498">
        <f>J142</f>
        <v>44923</v>
      </c>
      <c r="E256" s="388"/>
      <c r="F256" s="17">
        <f>K142</f>
        <v>2239</v>
      </c>
      <c r="G256" s="505">
        <v>79.540000000000006</v>
      </c>
      <c r="H256" s="506"/>
      <c r="I256" s="506"/>
      <c r="J256" s="506"/>
      <c r="K256" s="507"/>
      <c r="L256" s="556"/>
      <c r="M256" s="557"/>
      <c r="N256" s="557"/>
      <c r="O256" s="557"/>
      <c r="P256" s="557"/>
      <c r="Q256" s="557"/>
      <c r="R256" s="557"/>
      <c r="S256" s="557"/>
      <c r="T256" s="558"/>
    </row>
    <row r="257" spans="2:21" s="3" customFormat="1" ht="25.5" customHeight="1" x14ac:dyDescent="0.2">
      <c r="B257" s="449"/>
      <c r="C257" s="450"/>
      <c r="D257" s="450"/>
      <c r="E257" s="450"/>
      <c r="F257" s="450"/>
      <c r="G257" s="450"/>
      <c r="H257" s="450"/>
      <c r="I257" s="450"/>
      <c r="J257" s="450"/>
      <c r="K257" s="451"/>
      <c r="L257" s="556"/>
      <c r="M257" s="557"/>
      <c r="N257" s="557"/>
      <c r="O257" s="557"/>
      <c r="P257" s="557"/>
      <c r="Q257" s="557"/>
      <c r="R257" s="557"/>
      <c r="S257" s="557"/>
      <c r="T257" s="558"/>
    </row>
    <row r="258" spans="2:21" s="3" customFormat="1" ht="24" customHeight="1" x14ac:dyDescent="0.2">
      <c r="B258" s="393" t="s">
        <v>80</v>
      </c>
      <c r="C258" s="394"/>
      <c r="D258" s="394"/>
      <c r="E258" s="394"/>
      <c r="F258" s="394"/>
      <c r="G258" s="394"/>
      <c r="H258" s="394"/>
      <c r="I258" s="394"/>
      <c r="J258" s="394"/>
      <c r="K258" s="395"/>
      <c r="L258" s="559"/>
      <c r="M258" s="560"/>
      <c r="N258" s="560"/>
      <c r="O258" s="560"/>
      <c r="P258" s="560"/>
      <c r="Q258" s="560"/>
      <c r="R258" s="560"/>
      <c r="S258" s="560"/>
      <c r="T258" s="561"/>
    </row>
    <row r="259" spans="2:21" s="3" customFormat="1" ht="37.5" customHeight="1" x14ac:dyDescent="0.2">
      <c r="B259" s="502" t="s">
        <v>93</v>
      </c>
      <c r="C259" s="503"/>
      <c r="D259" s="503"/>
      <c r="E259" s="503"/>
      <c r="F259" s="504"/>
      <c r="G259" s="562" t="s">
        <v>94</v>
      </c>
      <c r="H259" s="562"/>
      <c r="I259" s="525" t="s">
        <v>95</v>
      </c>
      <c r="J259" s="525"/>
      <c r="K259" s="64" t="s">
        <v>286</v>
      </c>
      <c r="L259" s="502" t="s">
        <v>96</v>
      </c>
      <c r="M259" s="503"/>
      <c r="N259" s="503"/>
      <c r="O259" s="503"/>
      <c r="P259" s="503"/>
      <c r="Q259" s="503"/>
      <c r="R259" s="503"/>
      <c r="S259" s="503"/>
      <c r="T259" s="504"/>
    </row>
    <row r="260" spans="2:21" s="3" customFormat="1" ht="33" customHeight="1" x14ac:dyDescent="0.25">
      <c r="B260" s="522" t="s">
        <v>97</v>
      </c>
      <c r="C260" s="523"/>
      <c r="D260" s="523"/>
      <c r="E260" s="523"/>
      <c r="F260" s="524"/>
      <c r="G260" s="392" t="s">
        <v>98</v>
      </c>
      <c r="H260" s="392"/>
      <c r="I260" s="544" t="s">
        <v>98</v>
      </c>
      <c r="J260" s="544"/>
      <c r="K260" s="24"/>
      <c r="L260" s="537"/>
      <c r="M260" s="538"/>
      <c r="N260" s="538"/>
      <c r="O260" s="538"/>
      <c r="P260" s="538"/>
      <c r="Q260" s="538"/>
      <c r="R260" s="538"/>
      <c r="S260" s="538"/>
      <c r="T260" s="539"/>
    </row>
    <row r="261" spans="2:21" s="3" customFormat="1" ht="28.15" customHeight="1" x14ac:dyDescent="0.2">
      <c r="B261" s="471" t="s">
        <v>81</v>
      </c>
      <c r="C261" s="471"/>
      <c r="D261" s="471"/>
      <c r="E261" s="471"/>
      <c r="F261" s="471" t="s">
        <v>44</v>
      </c>
      <c r="G261" s="471"/>
      <c r="H261" s="471"/>
      <c r="I261" s="471"/>
      <c r="J261" s="566" t="s">
        <v>82</v>
      </c>
      <c r="K261" s="567"/>
      <c r="L261" s="567"/>
      <c r="M261" s="567"/>
      <c r="N261" s="567"/>
      <c r="O261" s="567"/>
      <c r="P261" s="567"/>
      <c r="Q261" s="567"/>
      <c r="R261" s="567"/>
      <c r="S261" s="567"/>
      <c r="T261" s="568"/>
    </row>
    <row r="262" spans="2:21" s="3" customFormat="1" ht="28.15" customHeight="1" x14ac:dyDescent="0.2">
      <c r="B262" s="471" t="s">
        <v>83</v>
      </c>
      <c r="C262" s="471"/>
      <c r="D262" s="471" t="s">
        <v>349</v>
      </c>
      <c r="E262" s="471"/>
      <c r="F262" s="471"/>
      <c r="G262" s="471"/>
      <c r="H262" s="471"/>
      <c r="I262" s="471"/>
      <c r="J262" s="569"/>
      <c r="K262" s="570"/>
      <c r="L262" s="570"/>
      <c r="M262" s="570"/>
      <c r="N262" s="570"/>
      <c r="O262" s="570"/>
      <c r="P262" s="570"/>
      <c r="Q262" s="570"/>
      <c r="R262" s="570"/>
      <c r="S262" s="570"/>
      <c r="T262" s="571"/>
    </row>
    <row r="263" spans="2:21" s="3" customFormat="1" ht="156.6" customHeight="1" x14ac:dyDescent="0.2">
      <c r="B263" s="389" t="s">
        <v>1124</v>
      </c>
      <c r="C263" s="391"/>
      <c r="D263" s="389" t="s">
        <v>1209</v>
      </c>
      <c r="E263" s="391"/>
      <c r="F263" s="409" t="s">
        <v>1077</v>
      </c>
      <c r="G263" s="410"/>
      <c r="H263" s="410"/>
      <c r="I263" s="411"/>
      <c r="J263" s="404" t="s">
        <v>1210</v>
      </c>
      <c r="K263" s="405"/>
      <c r="L263" s="405"/>
      <c r="M263" s="405"/>
      <c r="N263" s="405"/>
      <c r="O263" s="405"/>
      <c r="P263" s="405"/>
      <c r="Q263" s="405"/>
      <c r="R263" s="405"/>
      <c r="S263" s="405"/>
      <c r="T263" s="406"/>
    </row>
    <row r="264" spans="2:21" s="3" customFormat="1" ht="210" customHeight="1" x14ac:dyDescent="0.2">
      <c r="B264" s="389" t="s">
        <v>523</v>
      </c>
      <c r="C264" s="391"/>
      <c r="D264" s="389" t="s">
        <v>524</v>
      </c>
      <c r="E264" s="391"/>
      <c r="F264" s="409" t="s">
        <v>743</v>
      </c>
      <c r="G264" s="410"/>
      <c r="H264" s="410"/>
      <c r="I264" s="411"/>
      <c r="J264" s="404" t="s">
        <v>1211</v>
      </c>
      <c r="K264" s="405"/>
      <c r="L264" s="405"/>
      <c r="M264" s="405"/>
      <c r="N264" s="405"/>
      <c r="O264" s="405"/>
      <c r="P264" s="405"/>
      <c r="Q264" s="405"/>
      <c r="R264" s="405"/>
      <c r="S264" s="405"/>
      <c r="T264" s="406"/>
      <c r="U264" s="256"/>
    </row>
    <row r="265" spans="2:21" s="3" customFormat="1" ht="115.9" customHeight="1" x14ac:dyDescent="0.2">
      <c r="B265" s="389" t="s">
        <v>815</v>
      </c>
      <c r="C265" s="391"/>
      <c r="D265" s="389" t="s">
        <v>816</v>
      </c>
      <c r="E265" s="391"/>
      <c r="F265" s="409" t="s">
        <v>817</v>
      </c>
      <c r="G265" s="410"/>
      <c r="H265" s="410"/>
      <c r="I265" s="411"/>
      <c r="J265" s="404" t="s">
        <v>1214</v>
      </c>
      <c r="K265" s="405"/>
      <c r="L265" s="405"/>
      <c r="M265" s="405"/>
      <c r="N265" s="405"/>
      <c r="O265" s="405"/>
      <c r="P265" s="405"/>
      <c r="Q265" s="405"/>
      <c r="R265" s="405"/>
      <c r="S265" s="405"/>
      <c r="T265" s="406"/>
      <c r="U265" s="256"/>
    </row>
    <row r="266" spans="2:21" s="3" customFormat="1" ht="39" customHeight="1" x14ac:dyDescent="0.2">
      <c r="B266" s="389" t="s">
        <v>497</v>
      </c>
      <c r="C266" s="391"/>
      <c r="D266" s="389" t="s">
        <v>498</v>
      </c>
      <c r="E266" s="391"/>
      <c r="F266" s="389" t="s">
        <v>547</v>
      </c>
      <c r="G266" s="390"/>
      <c r="H266" s="390"/>
      <c r="I266" s="391"/>
      <c r="J266" s="404" t="s">
        <v>522</v>
      </c>
      <c r="K266" s="405"/>
      <c r="L266" s="405"/>
      <c r="M266" s="405"/>
      <c r="N266" s="405"/>
      <c r="O266" s="405"/>
      <c r="P266" s="405"/>
      <c r="Q266" s="405"/>
      <c r="R266" s="405"/>
      <c r="S266" s="405"/>
      <c r="T266" s="406"/>
      <c r="U266" s="256"/>
    </row>
    <row r="267" spans="2:21" s="3" customFormat="1" ht="84" customHeight="1" x14ac:dyDescent="0.2">
      <c r="B267" s="389" t="s">
        <v>1212</v>
      </c>
      <c r="C267" s="391"/>
      <c r="D267" s="389"/>
      <c r="E267" s="391"/>
      <c r="F267" s="389" t="s">
        <v>1213</v>
      </c>
      <c r="G267" s="390"/>
      <c r="H267" s="390"/>
      <c r="I267" s="391"/>
      <c r="J267" s="404" t="s">
        <v>1016</v>
      </c>
      <c r="K267" s="405"/>
      <c r="L267" s="405"/>
      <c r="M267" s="405"/>
      <c r="N267" s="405"/>
      <c r="O267" s="405"/>
      <c r="P267" s="405"/>
      <c r="Q267" s="405"/>
      <c r="R267" s="405"/>
      <c r="S267" s="405"/>
      <c r="T267" s="406"/>
      <c r="U267" s="256"/>
    </row>
    <row r="268" spans="2:21" s="3" customFormat="1" ht="15" customHeight="1" x14ac:dyDescent="0.2">
      <c r="B268" s="407"/>
      <c r="C268" s="508"/>
      <c r="D268" s="508"/>
      <c r="E268" s="508"/>
      <c r="F268" s="508"/>
      <c r="G268" s="508"/>
      <c r="H268" s="508"/>
      <c r="I268" s="508"/>
      <c r="J268" s="508"/>
      <c r="K268" s="508"/>
      <c r="L268" s="508"/>
      <c r="M268" s="508"/>
      <c r="N268" s="508"/>
      <c r="O268" s="508"/>
      <c r="P268" s="508"/>
      <c r="Q268" s="508"/>
      <c r="R268" s="508"/>
      <c r="S268" s="508"/>
      <c r="T268" s="408"/>
    </row>
    <row r="269" spans="2:21" s="3" customFormat="1" ht="22.5" customHeight="1" x14ac:dyDescent="0.2">
      <c r="B269" s="683" t="s">
        <v>99</v>
      </c>
      <c r="C269" s="684"/>
      <c r="D269" s="684"/>
      <c r="E269" s="684"/>
      <c r="F269" s="684"/>
      <c r="G269" s="684"/>
      <c r="H269" s="684"/>
      <c r="I269" s="684"/>
      <c r="J269" s="684"/>
      <c r="K269" s="684"/>
      <c r="L269" s="684"/>
      <c r="M269" s="684"/>
      <c r="N269" s="684"/>
      <c r="O269" s="684"/>
      <c r="P269" s="684"/>
      <c r="Q269" s="684"/>
      <c r="R269" s="684"/>
      <c r="S269" s="684"/>
      <c r="T269" s="685"/>
    </row>
    <row r="270" spans="2:21" s="3" customFormat="1" ht="30.4" customHeight="1" x14ac:dyDescent="0.2">
      <c r="B270" s="533" t="s">
        <v>84</v>
      </c>
      <c r="C270" s="499" t="s">
        <v>496</v>
      </c>
      <c r="D270" s="500"/>
      <c r="E270" s="500"/>
      <c r="F270" s="500"/>
      <c r="G270" s="500"/>
      <c r="H270" s="500"/>
      <c r="I270" s="500"/>
      <c r="J270" s="500"/>
      <c r="K270" s="500"/>
      <c r="L270" s="500"/>
      <c r="M270" s="500"/>
      <c r="N270" s="500"/>
      <c r="O270" s="500"/>
      <c r="P270" s="500"/>
      <c r="Q270" s="500"/>
      <c r="R270" s="500"/>
      <c r="S270" s="500"/>
      <c r="T270" s="501"/>
    </row>
    <row r="271" spans="2:21" s="3" customFormat="1" ht="22.5" customHeight="1" x14ac:dyDescent="0.2">
      <c r="B271" s="534"/>
      <c r="C271" s="393" t="s">
        <v>114</v>
      </c>
      <c r="D271" s="394"/>
      <c r="E271" s="394"/>
      <c r="F271" s="394"/>
      <c r="G271" s="394"/>
      <c r="H271" s="394"/>
      <c r="I271" s="394"/>
      <c r="J271" s="394"/>
      <c r="K271" s="394"/>
      <c r="L271" s="395"/>
      <c r="M271" s="393"/>
      <c r="N271" s="394"/>
      <c r="O271" s="394"/>
      <c r="P271" s="394"/>
      <c r="Q271" s="394"/>
      <c r="R271" s="394"/>
      <c r="S271" s="394"/>
      <c r="T271" s="395"/>
    </row>
    <row r="272" spans="2:21" s="3" customFormat="1" ht="22.5" customHeight="1" x14ac:dyDescent="0.2">
      <c r="B272" s="534"/>
      <c r="C272" s="392" t="s">
        <v>72</v>
      </c>
      <c r="D272" s="392"/>
      <c r="E272" s="392"/>
      <c r="F272" s="392" t="s">
        <v>348</v>
      </c>
      <c r="G272" s="392"/>
      <c r="H272" s="392" t="s">
        <v>62</v>
      </c>
      <c r="I272" s="392"/>
      <c r="J272" s="392" t="s">
        <v>85</v>
      </c>
      <c r="K272" s="392"/>
      <c r="L272" s="392"/>
      <c r="M272" s="553"/>
      <c r="N272" s="554"/>
      <c r="O272" s="554"/>
      <c r="P272" s="554"/>
      <c r="Q272" s="554"/>
      <c r="R272" s="554"/>
      <c r="S272" s="554"/>
      <c r="T272" s="555"/>
    </row>
    <row r="273" spans="2:39" s="3" customFormat="1" ht="22.15" customHeight="1" x14ac:dyDescent="0.2">
      <c r="B273" s="534"/>
      <c r="C273" s="407" t="s">
        <v>72</v>
      </c>
      <c r="D273" s="508"/>
      <c r="E273" s="408"/>
      <c r="F273" s="407" t="s">
        <v>348</v>
      </c>
      <c r="G273" s="408"/>
      <c r="H273" s="407" t="s">
        <v>62</v>
      </c>
      <c r="I273" s="408"/>
      <c r="J273" s="407" t="s">
        <v>85</v>
      </c>
      <c r="K273" s="508"/>
      <c r="L273" s="408"/>
      <c r="M273" s="556"/>
      <c r="N273" s="557"/>
      <c r="O273" s="557"/>
      <c r="P273" s="557"/>
      <c r="Q273" s="557"/>
      <c r="R273" s="557"/>
      <c r="S273" s="557"/>
      <c r="T273" s="558"/>
      <c r="V273" s="46"/>
      <c r="W273" s="46"/>
      <c r="X273" s="46"/>
      <c r="Y273" s="46"/>
      <c r="Z273" s="46"/>
      <c r="AA273" s="46"/>
      <c r="AB273" s="46"/>
      <c r="AC273" s="46"/>
      <c r="AD273" s="46"/>
      <c r="AE273" s="46"/>
      <c r="AF273" s="46"/>
      <c r="AG273" s="46"/>
      <c r="AH273" s="46"/>
      <c r="AI273" s="46"/>
      <c r="AJ273" s="46"/>
      <c r="AK273" s="46"/>
      <c r="AL273" s="46"/>
      <c r="AM273" s="46"/>
    </row>
    <row r="274" spans="2:39" s="3" customFormat="1" ht="14.25" x14ac:dyDescent="0.2">
      <c r="B274" s="534"/>
      <c r="C274" s="433" t="s">
        <v>74</v>
      </c>
      <c r="D274" s="433"/>
      <c r="E274" s="433"/>
      <c r="F274" s="574">
        <f>+H277</f>
        <v>1</v>
      </c>
      <c r="G274" s="574"/>
      <c r="H274" s="574">
        <v>1</v>
      </c>
      <c r="I274" s="574"/>
      <c r="J274" s="574">
        <f>+F274</f>
        <v>1</v>
      </c>
      <c r="K274" s="574"/>
      <c r="L274" s="574"/>
      <c r="M274" s="556"/>
      <c r="N274" s="557"/>
      <c r="O274" s="557"/>
      <c r="P274" s="557"/>
      <c r="Q274" s="557"/>
      <c r="R274" s="557"/>
      <c r="S274" s="557"/>
      <c r="T274" s="558"/>
      <c r="V274" s="46"/>
      <c r="W274" s="46"/>
      <c r="X274" s="46"/>
      <c r="Y274" s="46"/>
      <c r="Z274" s="46"/>
      <c r="AA274" s="46"/>
      <c r="AB274" s="46"/>
      <c r="AC274" s="46"/>
      <c r="AD274" s="46"/>
      <c r="AE274" s="46"/>
      <c r="AF274" s="46"/>
      <c r="AG274" s="46"/>
      <c r="AH274" s="46"/>
      <c r="AI274" s="46"/>
      <c r="AJ274" s="46"/>
      <c r="AK274" s="46"/>
      <c r="AL274" s="46"/>
      <c r="AM274" s="46"/>
    </row>
    <row r="275" spans="2:39" s="3" customFormat="1" ht="14.25" customHeight="1" x14ac:dyDescent="0.2">
      <c r="B275" s="534"/>
      <c r="C275" s="91"/>
      <c r="D275" s="91"/>
      <c r="E275" s="91"/>
      <c r="F275" s="90"/>
      <c r="G275" s="90"/>
      <c r="H275" s="90"/>
      <c r="I275" s="90"/>
      <c r="J275" s="90"/>
      <c r="K275" s="90"/>
      <c r="L275" s="90"/>
      <c r="M275" s="556"/>
      <c r="N275" s="557"/>
      <c r="O275" s="557"/>
      <c r="P275" s="557"/>
      <c r="Q275" s="557"/>
      <c r="R275" s="557"/>
      <c r="S275" s="557"/>
      <c r="T275" s="558"/>
    </row>
    <row r="276" spans="2:39" ht="30" x14ac:dyDescent="0.2">
      <c r="B276" s="534"/>
      <c r="C276" s="392" t="s">
        <v>75</v>
      </c>
      <c r="D276" s="392"/>
      <c r="E276" s="407" t="s">
        <v>64</v>
      </c>
      <c r="F276" s="408"/>
      <c r="G276" s="89" t="s">
        <v>76</v>
      </c>
      <c r="H276" s="396" t="s">
        <v>79</v>
      </c>
      <c r="I276" s="536"/>
      <c r="J276" s="536"/>
      <c r="K276" s="536"/>
      <c r="L276" s="397"/>
      <c r="M276" s="556"/>
      <c r="N276" s="557"/>
      <c r="O276" s="557"/>
      <c r="P276" s="557"/>
      <c r="Q276" s="557"/>
      <c r="R276" s="557"/>
      <c r="S276" s="557"/>
      <c r="T276" s="558"/>
    </row>
    <row r="277" spans="2:39" ht="27.75" customHeight="1" x14ac:dyDescent="0.2">
      <c r="B277" s="534"/>
      <c r="C277" s="498">
        <f>I144</f>
        <v>42684</v>
      </c>
      <c r="D277" s="498"/>
      <c r="E277" s="514">
        <f>J144</f>
        <v>43895</v>
      </c>
      <c r="F277" s="515"/>
      <c r="G277" s="17">
        <f>+K144</f>
        <v>0</v>
      </c>
      <c r="H277" s="695">
        <v>1</v>
      </c>
      <c r="I277" s="696"/>
      <c r="J277" s="696"/>
      <c r="K277" s="696"/>
      <c r="L277" s="697"/>
      <c r="M277" s="556"/>
      <c r="N277" s="557"/>
      <c r="O277" s="557"/>
      <c r="P277" s="557"/>
      <c r="Q277" s="557"/>
      <c r="R277" s="557"/>
      <c r="S277" s="557"/>
      <c r="T277" s="558"/>
    </row>
    <row r="278" spans="2:39" ht="14.1" customHeight="1" x14ac:dyDescent="0.2">
      <c r="B278" s="534"/>
      <c r="C278" s="407" t="s">
        <v>80</v>
      </c>
      <c r="D278" s="508"/>
      <c r="E278" s="508"/>
      <c r="F278" s="508"/>
      <c r="G278" s="508"/>
      <c r="H278" s="508"/>
      <c r="I278" s="508"/>
      <c r="J278" s="508"/>
      <c r="K278" s="508"/>
      <c r="L278" s="408"/>
      <c r="M278" s="559"/>
      <c r="N278" s="560"/>
      <c r="O278" s="560"/>
      <c r="P278" s="560"/>
      <c r="Q278" s="560"/>
      <c r="R278" s="560"/>
      <c r="S278" s="560"/>
      <c r="T278" s="561"/>
    </row>
    <row r="279" spans="2:39" s="3" customFormat="1" ht="15" customHeight="1" x14ac:dyDescent="0.2">
      <c r="B279" s="534"/>
      <c r="C279" s="407" t="s">
        <v>93</v>
      </c>
      <c r="D279" s="508"/>
      <c r="E279" s="508"/>
      <c r="F279" s="508"/>
      <c r="G279" s="408"/>
      <c r="H279" s="392" t="s">
        <v>100</v>
      </c>
      <c r="I279" s="392"/>
      <c r="J279" s="392" t="s">
        <v>95</v>
      </c>
      <c r="K279" s="392"/>
      <c r="L279" s="88" t="s">
        <v>286</v>
      </c>
      <c r="M279" s="502" t="s">
        <v>96</v>
      </c>
      <c r="N279" s="503"/>
      <c r="O279" s="503"/>
      <c r="P279" s="503"/>
      <c r="Q279" s="503"/>
      <c r="R279" s="503"/>
      <c r="S279" s="503"/>
      <c r="T279" s="504"/>
    </row>
    <row r="280" spans="2:39" ht="15" x14ac:dyDescent="0.2">
      <c r="B280" s="534"/>
      <c r="C280" s="407" t="s">
        <v>98</v>
      </c>
      <c r="D280" s="508"/>
      <c r="E280" s="508"/>
      <c r="F280" s="508"/>
      <c r="G280" s="408"/>
      <c r="H280" s="392" t="s">
        <v>98</v>
      </c>
      <c r="I280" s="392"/>
      <c r="J280" s="590" t="s">
        <v>98</v>
      </c>
      <c r="K280" s="590"/>
      <c r="L280" s="89" t="s">
        <v>98</v>
      </c>
      <c r="M280" s="449"/>
      <c r="N280" s="450"/>
      <c r="O280" s="450"/>
      <c r="P280" s="450"/>
      <c r="Q280" s="450"/>
      <c r="R280" s="450"/>
      <c r="S280" s="450"/>
      <c r="T280" s="451"/>
    </row>
    <row r="281" spans="2:39" ht="24" customHeight="1" x14ac:dyDescent="0.2">
      <c r="B281" s="534"/>
      <c r="C281" s="392" t="s">
        <v>81</v>
      </c>
      <c r="D281" s="392"/>
      <c r="E281" s="392"/>
      <c r="F281" s="392"/>
      <c r="G281" s="392" t="s">
        <v>44</v>
      </c>
      <c r="H281" s="392"/>
      <c r="I281" s="392"/>
      <c r="J281" s="392"/>
      <c r="K281" s="688" t="s">
        <v>548</v>
      </c>
      <c r="L281" s="688"/>
      <c r="M281" s="688"/>
      <c r="N281" s="688"/>
      <c r="O281" s="688"/>
      <c r="P281" s="688"/>
      <c r="Q281" s="688"/>
      <c r="R281" s="688"/>
      <c r="S281" s="688"/>
      <c r="T281" s="689"/>
    </row>
    <row r="282" spans="2:39" ht="23.45" customHeight="1" x14ac:dyDescent="0.2">
      <c r="B282" s="534"/>
      <c r="C282" s="392" t="s">
        <v>83</v>
      </c>
      <c r="D282" s="392"/>
      <c r="E282" s="392" t="s">
        <v>349</v>
      </c>
      <c r="F282" s="392"/>
      <c r="G282" s="392"/>
      <c r="H282" s="392"/>
      <c r="I282" s="392"/>
      <c r="J282" s="392"/>
      <c r="K282" s="690"/>
      <c r="L282" s="690"/>
      <c r="M282" s="690"/>
      <c r="N282" s="690"/>
      <c r="O282" s="690"/>
      <c r="P282" s="690"/>
      <c r="Q282" s="690"/>
      <c r="R282" s="690"/>
      <c r="S282" s="690"/>
      <c r="T282" s="691"/>
    </row>
    <row r="283" spans="2:39" ht="27.75" customHeight="1" x14ac:dyDescent="0.2">
      <c r="B283" s="407"/>
      <c r="C283" s="508"/>
      <c r="D283" s="508"/>
      <c r="E283" s="508"/>
      <c r="F283" s="508"/>
      <c r="G283" s="508"/>
      <c r="H283" s="508"/>
      <c r="I283" s="508"/>
      <c r="J283" s="508"/>
      <c r="K283" s="508"/>
      <c r="L283" s="508"/>
      <c r="M283" s="508"/>
      <c r="N283" s="508"/>
      <c r="O283" s="508"/>
      <c r="P283" s="508"/>
      <c r="Q283" s="508"/>
      <c r="R283" s="508"/>
      <c r="S283" s="508"/>
      <c r="T283" s="408"/>
    </row>
    <row r="284" spans="2:39" ht="27" customHeight="1" x14ac:dyDescent="0.2">
      <c r="B284" s="533" t="s">
        <v>86</v>
      </c>
      <c r="C284" s="681" t="s">
        <v>411</v>
      </c>
      <c r="D284" s="499"/>
      <c r="E284" s="499"/>
      <c r="F284" s="499"/>
      <c r="G284" s="499"/>
      <c r="H284" s="499"/>
      <c r="I284" s="499"/>
      <c r="J284" s="499"/>
      <c r="K284" s="499"/>
      <c r="L284" s="499"/>
      <c r="M284" s="499"/>
      <c r="N284" s="499"/>
      <c r="O284" s="499"/>
      <c r="P284" s="499"/>
      <c r="Q284" s="499"/>
      <c r="R284" s="499"/>
      <c r="S284" s="499"/>
      <c r="T284" s="682"/>
    </row>
    <row r="285" spans="2:39" ht="22.15" customHeight="1" x14ac:dyDescent="0.2">
      <c r="B285" s="534"/>
      <c r="C285" s="393" t="s">
        <v>114</v>
      </c>
      <c r="D285" s="394"/>
      <c r="E285" s="394"/>
      <c r="F285" s="394"/>
      <c r="G285" s="394"/>
      <c r="H285" s="394"/>
      <c r="I285" s="394"/>
      <c r="J285" s="394"/>
      <c r="K285" s="394"/>
      <c r="L285" s="395"/>
      <c r="M285" s="393"/>
      <c r="N285" s="394"/>
      <c r="O285" s="394"/>
      <c r="P285" s="394"/>
      <c r="Q285" s="394"/>
      <c r="R285" s="394"/>
      <c r="S285" s="394"/>
      <c r="T285" s="395"/>
    </row>
    <row r="286" spans="2:39" ht="27.75" customHeight="1" x14ac:dyDescent="0.2">
      <c r="B286" s="534"/>
      <c r="C286" s="392" t="s">
        <v>72</v>
      </c>
      <c r="D286" s="392"/>
      <c r="E286" s="392"/>
      <c r="F286" s="392" t="s">
        <v>348</v>
      </c>
      <c r="G286" s="392"/>
      <c r="H286" s="392" t="s">
        <v>62</v>
      </c>
      <c r="I286" s="392"/>
      <c r="J286" s="392" t="s">
        <v>73</v>
      </c>
      <c r="K286" s="392"/>
      <c r="L286" s="392"/>
      <c r="M286" s="553"/>
      <c r="N286" s="554"/>
      <c r="O286" s="554"/>
      <c r="P286" s="554"/>
      <c r="Q286" s="554"/>
      <c r="R286" s="554"/>
      <c r="S286" s="554"/>
      <c r="T286" s="555"/>
    </row>
    <row r="287" spans="2:39" ht="21.6" customHeight="1" x14ac:dyDescent="0.2">
      <c r="B287" s="534"/>
      <c r="C287" s="433" t="s">
        <v>74</v>
      </c>
      <c r="D287" s="433"/>
      <c r="E287" s="433"/>
      <c r="F287" s="574">
        <v>1</v>
      </c>
      <c r="G287" s="574"/>
      <c r="H287" s="574">
        <v>1</v>
      </c>
      <c r="I287" s="574"/>
      <c r="J287" s="565">
        <f>F287-H287</f>
        <v>0</v>
      </c>
      <c r="K287" s="565"/>
      <c r="L287" s="565"/>
      <c r="M287" s="559"/>
      <c r="N287" s="560"/>
      <c r="O287" s="560"/>
      <c r="P287" s="560"/>
      <c r="Q287" s="560"/>
      <c r="R287" s="560"/>
      <c r="S287" s="560"/>
      <c r="T287" s="561"/>
    </row>
    <row r="288" spans="2:39" ht="24" customHeight="1" x14ac:dyDescent="0.2">
      <c r="B288" s="534"/>
      <c r="C288" s="471" t="s">
        <v>81</v>
      </c>
      <c r="D288" s="471"/>
      <c r="E288" s="471"/>
      <c r="F288" s="471"/>
      <c r="G288" s="471" t="s">
        <v>44</v>
      </c>
      <c r="H288" s="471"/>
      <c r="I288" s="471"/>
      <c r="J288" s="471"/>
      <c r="K288" s="566" t="s">
        <v>548</v>
      </c>
      <c r="L288" s="567"/>
      <c r="M288" s="567"/>
      <c r="N288" s="567"/>
      <c r="O288" s="567"/>
      <c r="P288" s="567"/>
      <c r="Q288" s="567"/>
      <c r="R288" s="567"/>
      <c r="S288" s="567"/>
      <c r="T288" s="568"/>
    </row>
    <row r="289" spans="2:23" ht="24.4" customHeight="1" x14ac:dyDescent="0.2">
      <c r="B289" s="534"/>
      <c r="C289" s="471" t="s">
        <v>83</v>
      </c>
      <c r="D289" s="471"/>
      <c r="E289" s="471" t="s">
        <v>349</v>
      </c>
      <c r="F289" s="471"/>
      <c r="G289" s="471"/>
      <c r="H289" s="471"/>
      <c r="I289" s="471"/>
      <c r="J289" s="471"/>
      <c r="K289" s="569"/>
      <c r="L289" s="570"/>
      <c r="M289" s="570"/>
      <c r="N289" s="570"/>
      <c r="O289" s="570"/>
      <c r="P289" s="570"/>
      <c r="Q289" s="570"/>
      <c r="R289" s="570"/>
      <c r="S289" s="570"/>
      <c r="T289" s="571"/>
    </row>
    <row r="290" spans="2:23" ht="27.75" customHeight="1" x14ac:dyDescent="0.2">
      <c r="B290" s="407"/>
      <c r="C290" s="508"/>
      <c r="D290" s="508"/>
      <c r="E290" s="508"/>
      <c r="F290" s="508"/>
      <c r="G290" s="508"/>
      <c r="H290" s="508"/>
      <c r="I290" s="508"/>
      <c r="J290" s="508"/>
      <c r="K290" s="508"/>
      <c r="L290" s="508"/>
      <c r="M290" s="508"/>
      <c r="N290" s="508"/>
      <c r="O290" s="508"/>
      <c r="P290" s="508"/>
      <c r="Q290" s="508"/>
      <c r="R290" s="508"/>
      <c r="S290" s="508"/>
      <c r="T290" s="408"/>
    </row>
    <row r="291" spans="2:23" ht="25.9" customHeight="1" x14ac:dyDescent="0.2">
      <c r="B291" s="622" t="s">
        <v>101</v>
      </c>
      <c r="C291" s="623"/>
      <c r="D291" s="623"/>
      <c r="E291" s="623"/>
      <c r="F291" s="623"/>
      <c r="G291" s="623"/>
      <c r="H291" s="623"/>
      <c r="I291" s="623"/>
      <c r="J291" s="623"/>
      <c r="K291" s="623"/>
      <c r="L291" s="623"/>
      <c r="M291" s="623"/>
      <c r="N291" s="623"/>
      <c r="O291" s="623"/>
      <c r="P291" s="623"/>
      <c r="Q291" s="623"/>
      <c r="R291" s="623"/>
      <c r="S291" s="623"/>
      <c r="T291" s="624"/>
    </row>
    <row r="292" spans="2:23" ht="23.45" customHeight="1" x14ac:dyDescent="0.2">
      <c r="B292" s="584" t="s">
        <v>46</v>
      </c>
      <c r="C292" s="585"/>
      <c r="D292" s="585"/>
      <c r="E292" s="585"/>
      <c r="F292" s="586"/>
      <c r="G292" s="694" t="s">
        <v>102</v>
      </c>
      <c r="H292" s="694"/>
      <c r="I292" s="694"/>
      <c r="J292" s="694"/>
      <c r="K292" s="694"/>
      <c r="L292" s="694"/>
      <c r="M292" s="694"/>
      <c r="N292" s="694"/>
      <c r="O292" s="694"/>
      <c r="P292" s="694"/>
      <c r="Q292" s="694"/>
      <c r="R292" s="694"/>
      <c r="S292" s="584" t="s">
        <v>103</v>
      </c>
      <c r="T292" s="586"/>
    </row>
    <row r="293" spans="2:23" ht="206.45" hidden="1" customHeight="1" x14ac:dyDescent="0.2">
      <c r="B293" s="392" t="s">
        <v>340</v>
      </c>
      <c r="C293" s="392"/>
      <c r="D293" s="392"/>
      <c r="E293" s="392"/>
      <c r="F293" s="392"/>
      <c r="G293" s="625"/>
      <c r="H293" s="625"/>
      <c r="I293" s="625"/>
      <c r="J293" s="625"/>
      <c r="K293" s="625"/>
      <c r="L293" s="625"/>
      <c r="M293" s="625"/>
      <c r="N293" s="625"/>
      <c r="O293" s="625"/>
      <c r="P293" s="625"/>
      <c r="Q293" s="625"/>
      <c r="R293" s="625"/>
      <c r="S293" s="449" t="s">
        <v>517</v>
      </c>
      <c r="T293" s="451"/>
      <c r="V293" s="693"/>
      <c r="W293" s="693"/>
    </row>
    <row r="294" spans="2:23" ht="155.44999999999999" customHeight="1" x14ac:dyDescent="0.2">
      <c r="B294" s="392" t="s">
        <v>753</v>
      </c>
      <c r="C294" s="392"/>
      <c r="D294" s="392"/>
      <c r="E294" s="392"/>
      <c r="F294" s="392"/>
      <c r="G294" s="433" t="s">
        <v>1263</v>
      </c>
      <c r="H294" s="433"/>
      <c r="I294" s="433"/>
      <c r="J294" s="433"/>
      <c r="K294" s="433"/>
      <c r="L294" s="433"/>
      <c r="M294" s="433"/>
      <c r="N294" s="433"/>
      <c r="O294" s="433"/>
      <c r="P294" s="433"/>
      <c r="Q294" s="433"/>
      <c r="R294" s="433"/>
      <c r="S294" s="449" t="s">
        <v>1066</v>
      </c>
      <c r="T294" s="451"/>
      <c r="U294" s="257"/>
    </row>
    <row r="295" spans="2:23" ht="139.15" customHeight="1" x14ac:dyDescent="0.2">
      <c r="B295" s="392" t="s">
        <v>754</v>
      </c>
      <c r="C295" s="392"/>
      <c r="D295" s="392"/>
      <c r="E295" s="392"/>
      <c r="F295" s="392"/>
      <c r="G295" s="383" t="s">
        <v>1130</v>
      </c>
      <c r="H295" s="384"/>
      <c r="I295" s="384"/>
      <c r="J295" s="384"/>
      <c r="K295" s="384"/>
      <c r="L295" s="384"/>
      <c r="M295" s="384"/>
      <c r="N295" s="384"/>
      <c r="O295" s="384"/>
      <c r="P295" s="384"/>
      <c r="Q295" s="384"/>
      <c r="R295" s="385"/>
      <c r="S295" s="449" t="s">
        <v>468</v>
      </c>
      <c r="T295" s="451"/>
      <c r="U295" s="257"/>
    </row>
    <row r="296" spans="2:23" ht="68.45" customHeight="1" x14ac:dyDescent="0.2">
      <c r="B296" s="392" t="s">
        <v>518</v>
      </c>
      <c r="C296" s="392"/>
      <c r="D296" s="392"/>
      <c r="E296" s="392"/>
      <c r="F296" s="392"/>
      <c r="G296" s="619" t="s">
        <v>1333</v>
      </c>
      <c r="H296" s="620"/>
      <c r="I296" s="620"/>
      <c r="J296" s="620"/>
      <c r="K296" s="620"/>
      <c r="L296" s="620"/>
      <c r="M296" s="620"/>
      <c r="N296" s="620"/>
      <c r="O296" s="620"/>
      <c r="P296" s="620"/>
      <c r="Q296" s="620"/>
      <c r="R296" s="621"/>
      <c r="S296" s="578"/>
      <c r="T296" s="579"/>
      <c r="U296" s="257"/>
    </row>
    <row r="297" spans="2:23" ht="42.6" customHeight="1" x14ac:dyDescent="0.2">
      <c r="B297" s="692" t="s">
        <v>470</v>
      </c>
      <c r="C297" s="692"/>
      <c r="D297" s="692"/>
      <c r="E297" s="692"/>
      <c r="F297" s="692"/>
      <c r="G297" s="619" t="s">
        <v>1334</v>
      </c>
      <c r="H297" s="620"/>
      <c r="I297" s="620"/>
      <c r="J297" s="620"/>
      <c r="K297" s="620"/>
      <c r="L297" s="620"/>
      <c r="M297" s="620"/>
      <c r="N297" s="620"/>
      <c r="O297" s="620"/>
      <c r="P297" s="620"/>
      <c r="Q297" s="620"/>
      <c r="R297" s="621"/>
      <c r="S297" s="449"/>
      <c r="T297" s="451"/>
      <c r="U297" s="257"/>
    </row>
    <row r="298" spans="2:23" ht="26.25" customHeight="1" x14ac:dyDescent="0.2">
      <c r="B298" s="622" t="s">
        <v>481</v>
      </c>
      <c r="C298" s="623"/>
      <c r="D298" s="623"/>
      <c r="E298" s="623"/>
      <c r="F298" s="623"/>
      <c r="G298" s="623"/>
      <c r="H298" s="623"/>
      <c r="I298" s="623"/>
      <c r="J298" s="623"/>
      <c r="K298" s="623"/>
      <c r="L298" s="623"/>
      <c r="M298" s="623"/>
      <c r="N298" s="623"/>
      <c r="O298" s="623"/>
      <c r="P298" s="623"/>
      <c r="Q298" s="623"/>
      <c r="R298" s="623"/>
      <c r="S298" s="623"/>
      <c r="T298" s="624"/>
    </row>
    <row r="299" spans="2:23" ht="23.25" customHeight="1" x14ac:dyDescent="0.2">
      <c r="B299" s="616" t="s">
        <v>46</v>
      </c>
      <c r="C299" s="617"/>
      <c r="D299" s="617"/>
      <c r="E299" s="617"/>
      <c r="F299" s="618"/>
      <c r="G299" s="584" t="s">
        <v>102</v>
      </c>
      <c r="H299" s="585"/>
      <c r="I299" s="585"/>
      <c r="J299" s="585"/>
      <c r="K299" s="585"/>
      <c r="L299" s="585"/>
      <c r="M299" s="585"/>
      <c r="N299" s="585"/>
      <c r="O299" s="585"/>
      <c r="P299" s="585"/>
      <c r="Q299" s="585"/>
      <c r="R299" s="586"/>
      <c r="S299" s="584" t="s">
        <v>103</v>
      </c>
      <c r="T299" s="586"/>
    </row>
    <row r="300" spans="2:23" ht="262.14999999999998" customHeight="1" x14ac:dyDescent="0.2">
      <c r="B300" s="553" t="s">
        <v>1229</v>
      </c>
      <c r="C300" s="554"/>
      <c r="D300" s="554"/>
      <c r="E300" s="554"/>
      <c r="F300" s="555"/>
      <c r="G300" s="634" t="s">
        <v>1227</v>
      </c>
      <c r="H300" s="635"/>
      <c r="I300" s="635"/>
      <c r="J300" s="635"/>
      <c r="K300" s="635"/>
      <c r="L300" s="635"/>
      <c r="M300" s="635"/>
      <c r="N300" s="635"/>
      <c r="O300" s="635"/>
      <c r="P300" s="635"/>
      <c r="Q300" s="635"/>
      <c r="R300" s="636"/>
      <c r="S300" s="553" t="s">
        <v>1098</v>
      </c>
      <c r="T300" s="555"/>
      <c r="U300" s="257"/>
    </row>
    <row r="301" spans="2:23" ht="148.9" customHeight="1" x14ac:dyDescent="0.2">
      <c r="B301" s="462" t="s">
        <v>1101</v>
      </c>
      <c r="C301" s="463"/>
      <c r="D301" s="463"/>
      <c r="E301" s="463"/>
      <c r="F301" s="464"/>
      <c r="G301" s="553" t="s">
        <v>1230</v>
      </c>
      <c r="H301" s="554"/>
      <c r="I301" s="554"/>
      <c r="J301" s="554"/>
      <c r="K301" s="554"/>
      <c r="L301" s="554"/>
      <c r="M301" s="554"/>
      <c r="N301" s="554"/>
      <c r="O301" s="554"/>
      <c r="P301" s="554"/>
      <c r="Q301" s="554"/>
      <c r="R301" s="555"/>
      <c r="S301" s="553" t="s">
        <v>1099</v>
      </c>
      <c r="T301" s="555"/>
      <c r="U301" s="257"/>
    </row>
    <row r="302" spans="2:23" ht="328.9" customHeight="1" x14ac:dyDescent="0.2">
      <c r="B302" s="468"/>
      <c r="C302" s="469"/>
      <c r="D302" s="469"/>
      <c r="E302" s="469"/>
      <c r="F302" s="470"/>
      <c r="G302" s="559"/>
      <c r="H302" s="560"/>
      <c r="I302" s="560"/>
      <c r="J302" s="560"/>
      <c r="K302" s="560"/>
      <c r="L302" s="560"/>
      <c r="M302" s="560"/>
      <c r="N302" s="560"/>
      <c r="O302" s="560"/>
      <c r="P302" s="560"/>
      <c r="Q302" s="560"/>
      <c r="R302" s="561"/>
      <c r="S302" s="559"/>
      <c r="T302" s="561"/>
      <c r="U302" s="257"/>
    </row>
    <row r="303" spans="2:23" ht="241.15" customHeight="1" x14ac:dyDescent="0.2">
      <c r="B303" s="449" t="s">
        <v>1231</v>
      </c>
      <c r="C303" s="450"/>
      <c r="D303" s="450"/>
      <c r="E303" s="450"/>
      <c r="F303" s="451"/>
      <c r="G303" s="383" t="s">
        <v>1228</v>
      </c>
      <c r="H303" s="384"/>
      <c r="I303" s="384"/>
      <c r="J303" s="384"/>
      <c r="K303" s="384"/>
      <c r="L303" s="384"/>
      <c r="M303" s="384"/>
      <c r="N303" s="384"/>
      <c r="O303" s="384"/>
      <c r="P303" s="384"/>
      <c r="Q303" s="384"/>
      <c r="R303" s="385"/>
      <c r="S303" s="449" t="s">
        <v>1100</v>
      </c>
      <c r="T303" s="451"/>
      <c r="U303" s="257"/>
    </row>
    <row r="304" spans="2:23" ht="94.5" customHeight="1" x14ac:dyDescent="0.2">
      <c r="B304" s="616" t="s">
        <v>499</v>
      </c>
      <c r="C304" s="617"/>
      <c r="D304" s="617"/>
      <c r="E304" s="617"/>
      <c r="F304" s="618"/>
      <c r="G304" s="584" t="s">
        <v>102</v>
      </c>
      <c r="H304" s="585"/>
      <c r="I304" s="585"/>
      <c r="J304" s="585"/>
      <c r="K304" s="585"/>
      <c r="L304" s="585"/>
      <c r="M304" s="585"/>
      <c r="N304" s="585"/>
      <c r="O304" s="585"/>
      <c r="P304" s="585"/>
      <c r="Q304" s="585"/>
      <c r="R304" s="586"/>
      <c r="S304" s="584" t="s">
        <v>103</v>
      </c>
      <c r="T304" s="586"/>
      <c r="U304" s="257"/>
    </row>
    <row r="305" spans="1:24" ht="223.9" customHeight="1" x14ac:dyDescent="0.2">
      <c r="B305" s="553"/>
      <c r="C305" s="554"/>
      <c r="D305" s="554"/>
      <c r="E305" s="554"/>
      <c r="F305" s="555"/>
      <c r="G305" s="613" t="s">
        <v>831</v>
      </c>
      <c r="H305" s="614"/>
      <c r="I305" s="614"/>
      <c r="J305" s="614"/>
      <c r="K305" s="614"/>
      <c r="L305" s="614"/>
      <c r="M305" s="614"/>
      <c r="N305" s="614"/>
      <c r="O305" s="614"/>
      <c r="P305" s="614"/>
      <c r="Q305" s="614"/>
      <c r="R305" s="615"/>
      <c r="S305" s="638"/>
      <c r="T305" s="639"/>
      <c r="U305" s="257"/>
      <c r="W305" s="644"/>
      <c r="X305" s="644"/>
    </row>
    <row r="306" spans="1:24" ht="331.15" customHeight="1" x14ac:dyDescent="0.2">
      <c r="B306" s="556"/>
      <c r="C306" s="626"/>
      <c r="D306" s="626"/>
      <c r="E306" s="626"/>
      <c r="F306" s="558"/>
      <c r="G306" s="645" t="s">
        <v>832</v>
      </c>
      <c r="H306" s="646"/>
      <c r="I306" s="646"/>
      <c r="J306" s="646"/>
      <c r="K306" s="646"/>
      <c r="L306" s="646"/>
      <c r="M306" s="646"/>
      <c r="N306" s="646"/>
      <c r="O306" s="646"/>
      <c r="P306" s="646"/>
      <c r="Q306" s="646"/>
      <c r="R306" s="647"/>
      <c r="S306" s="640"/>
      <c r="T306" s="641"/>
      <c r="U306" s="257"/>
      <c r="W306" s="644"/>
      <c r="X306" s="644"/>
    </row>
    <row r="307" spans="1:24" ht="244.15" customHeight="1" x14ac:dyDescent="0.2">
      <c r="A307" s="53"/>
      <c r="B307" s="556"/>
      <c r="C307" s="626"/>
      <c r="D307" s="626"/>
      <c r="E307" s="626"/>
      <c r="F307" s="558"/>
      <c r="G307" s="627" t="s">
        <v>833</v>
      </c>
      <c r="H307" s="628"/>
      <c r="I307" s="628"/>
      <c r="J307" s="628"/>
      <c r="K307" s="628"/>
      <c r="L307" s="628"/>
      <c r="M307" s="628"/>
      <c r="N307" s="628"/>
      <c r="O307" s="628"/>
      <c r="P307" s="628"/>
      <c r="Q307" s="628"/>
      <c r="R307" s="628"/>
      <c r="S307" s="640"/>
      <c r="T307" s="641"/>
      <c r="U307" s="257"/>
      <c r="W307" s="644"/>
      <c r="X307" s="644"/>
    </row>
    <row r="308" spans="1:24" ht="259.89999999999998" customHeight="1" x14ac:dyDescent="0.2">
      <c r="B308" s="556"/>
      <c r="C308" s="626"/>
      <c r="D308" s="626"/>
      <c r="E308" s="626"/>
      <c r="F308" s="558"/>
      <c r="G308" s="627" t="s">
        <v>834</v>
      </c>
      <c r="H308" s="628"/>
      <c r="I308" s="628"/>
      <c r="J308" s="628"/>
      <c r="K308" s="628"/>
      <c r="L308" s="628"/>
      <c r="M308" s="628"/>
      <c r="N308" s="628"/>
      <c r="O308" s="628"/>
      <c r="P308" s="628"/>
      <c r="Q308" s="628"/>
      <c r="R308" s="628"/>
      <c r="S308" s="640"/>
      <c r="T308" s="641"/>
      <c r="U308" s="257"/>
      <c r="W308" s="644"/>
      <c r="X308" s="644"/>
    </row>
    <row r="309" spans="1:24" ht="255" customHeight="1" x14ac:dyDescent="0.2">
      <c r="B309" s="556"/>
      <c r="C309" s="626"/>
      <c r="D309" s="626"/>
      <c r="E309" s="626"/>
      <c r="F309" s="558"/>
      <c r="G309" s="648" t="s">
        <v>835</v>
      </c>
      <c r="H309" s="649"/>
      <c r="I309" s="649"/>
      <c r="J309" s="649"/>
      <c r="K309" s="649"/>
      <c r="L309" s="649"/>
      <c r="M309" s="649"/>
      <c r="N309" s="649"/>
      <c r="O309" s="649"/>
      <c r="P309" s="649"/>
      <c r="Q309" s="649"/>
      <c r="R309" s="649"/>
      <c r="S309" s="640"/>
      <c r="T309" s="641"/>
      <c r="U309" s="257"/>
      <c r="W309" s="644"/>
      <c r="X309" s="644"/>
    </row>
    <row r="310" spans="1:24" ht="226.9" customHeight="1" x14ac:dyDescent="0.2">
      <c r="B310" s="556"/>
      <c r="C310" s="626"/>
      <c r="D310" s="626"/>
      <c r="E310" s="626"/>
      <c r="F310" s="558"/>
      <c r="G310" s="627" t="s">
        <v>836</v>
      </c>
      <c r="H310" s="628"/>
      <c r="I310" s="628"/>
      <c r="J310" s="628"/>
      <c r="K310" s="628"/>
      <c r="L310" s="628"/>
      <c r="M310" s="628"/>
      <c r="N310" s="628"/>
      <c r="O310" s="628"/>
      <c r="P310" s="628"/>
      <c r="Q310" s="628"/>
      <c r="R310" s="628"/>
      <c r="S310" s="640"/>
      <c r="T310" s="641"/>
      <c r="U310" s="257"/>
      <c r="W310" s="644"/>
      <c r="X310" s="644"/>
    </row>
    <row r="311" spans="1:24" ht="208.9" customHeight="1" x14ac:dyDescent="0.2">
      <c r="B311" s="556"/>
      <c r="C311" s="626"/>
      <c r="D311" s="626"/>
      <c r="E311" s="626"/>
      <c r="F311" s="558"/>
      <c r="G311" s="648" t="s">
        <v>837</v>
      </c>
      <c r="H311" s="649"/>
      <c r="I311" s="649"/>
      <c r="J311" s="649"/>
      <c r="K311" s="649"/>
      <c r="L311" s="649"/>
      <c r="M311" s="649"/>
      <c r="N311" s="649"/>
      <c r="O311" s="649"/>
      <c r="P311" s="649"/>
      <c r="Q311" s="649"/>
      <c r="R311" s="649"/>
      <c r="S311" s="640"/>
      <c r="T311" s="641"/>
      <c r="U311" s="257"/>
      <c r="W311" s="644"/>
      <c r="X311" s="644"/>
    </row>
    <row r="312" spans="1:24" ht="210.6" customHeight="1" x14ac:dyDescent="0.2">
      <c r="B312" s="556"/>
      <c r="C312" s="626"/>
      <c r="D312" s="626"/>
      <c r="E312" s="626"/>
      <c r="F312" s="558"/>
      <c r="G312" s="627" t="s">
        <v>838</v>
      </c>
      <c r="H312" s="628"/>
      <c r="I312" s="628"/>
      <c r="J312" s="628"/>
      <c r="K312" s="628"/>
      <c r="L312" s="628"/>
      <c r="M312" s="628"/>
      <c r="N312" s="628"/>
      <c r="O312" s="628"/>
      <c r="P312" s="628"/>
      <c r="Q312" s="628"/>
      <c r="R312" s="629"/>
      <c r="S312" s="640"/>
      <c r="T312" s="641"/>
      <c r="U312" s="257"/>
      <c r="W312" s="644"/>
      <c r="X312" s="644"/>
    </row>
    <row r="313" spans="1:24" ht="152.44999999999999" customHeight="1" x14ac:dyDescent="0.2">
      <c r="B313" s="556"/>
      <c r="C313" s="626"/>
      <c r="D313" s="626"/>
      <c r="E313" s="626"/>
      <c r="F313" s="558"/>
      <c r="G313" s="627" t="s">
        <v>839</v>
      </c>
      <c r="H313" s="628"/>
      <c r="I313" s="628"/>
      <c r="J313" s="628"/>
      <c r="K313" s="628"/>
      <c r="L313" s="628"/>
      <c r="M313" s="628"/>
      <c r="N313" s="628"/>
      <c r="O313" s="628"/>
      <c r="P313" s="628"/>
      <c r="Q313" s="628"/>
      <c r="R313" s="629"/>
      <c r="S313" s="640"/>
      <c r="T313" s="641"/>
      <c r="U313" s="257"/>
      <c r="W313" s="644"/>
      <c r="X313" s="644"/>
    </row>
    <row r="314" spans="1:24" ht="355.15" customHeight="1" x14ac:dyDescent="0.2">
      <c r="B314" s="556"/>
      <c r="C314" s="626"/>
      <c r="D314" s="626"/>
      <c r="E314" s="626"/>
      <c r="F314" s="558"/>
      <c r="G314" s="627" t="s">
        <v>1270</v>
      </c>
      <c r="H314" s="632"/>
      <c r="I314" s="632"/>
      <c r="J314" s="632"/>
      <c r="K314" s="632"/>
      <c r="L314" s="632"/>
      <c r="M314" s="632"/>
      <c r="N314" s="632"/>
      <c r="O314" s="632"/>
      <c r="P314" s="632"/>
      <c r="Q314" s="632"/>
      <c r="R314" s="633"/>
      <c r="S314" s="640"/>
      <c r="T314" s="641"/>
      <c r="U314" s="257"/>
      <c r="W314" s="644"/>
      <c r="X314" s="644"/>
    </row>
    <row r="315" spans="1:24" ht="372.6" customHeight="1" x14ac:dyDescent="0.2">
      <c r="B315" s="556"/>
      <c r="C315" s="626"/>
      <c r="D315" s="626"/>
      <c r="E315" s="626"/>
      <c r="F315" s="558"/>
      <c r="G315" s="627" t="s">
        <v>976</v>
      </c>
      <c r="H315" s="628"/>
      <c r="I315" s="628"/>
      <c r="J315" s="628"/>
      <c r="K315" s="628"/>
      <c r="L315" s="628"/>
      <c r="M315" s="628"/>
      <c r="N315" s="628"/>
      <c r="O315" s="628"/>
      <c r="P315" s="628"/>
      <c r="Q315" s="628"/>
      <c r="R315" s="628"/>
      <c r="S315" s="640"/>
      <c r="T315" s="641"/>
      <c r="U315" s="257"/>
      <c r="W315" s="644"/>
      <c r="X315" s="644"/>
    </row>
    <row r="316" spans="1:24" ht="408.6" customHeight="1" x14ac:dyDescent="0.2">
      <c r="B316" s="556"/>
      <c r="C316" s="626"/>
      <c r="D316" s="626"/>
      <c r="E316" s="626"/>
      <c r="F316" s="558"/>
      <c r="G316" s="650" t="s">
        <v>840</v>
      </c>
      <c r="H316" s="651"/>
      <c r="I316" s="651"/>
      <c r="J316" s="651"/>
      <c r="K316" s="651"/>
      <c r="L316" s="651"/>
      <c r="M316" s="651"/>
      <c r="N316" s="651"/>
      <c r="O316" s="651"/>
      <c r="P316" s="651"/>
      <c r="Q316" s="651"/>
      <c r="R316" s="652"/>
      <c r="S316" s="640"/>
      <c r="T316" s="641"/>
      <c r="U316" s="257"/>
      <c r="W316" s="644"/>
      <c r="X316" s="644"/>
    </row>
    <row r="317" spans="1:24" ht="96" customHeight="1" x14ac:dyDescent="0.2">
      <c r="B317" s="556"/>
      <c r="C317" s="626"/>
      <c r="D317" s="626"/>
      <c r="E317" s="626"/>
      <c r="F317" s="558"/>
      <c r="G317" s="653"/>
      <c r="H317" s="654"/>
      <c r="I317" s="654"/>
      <c r="J317" s="654"/>
      <c r="K317" s="654"/>
      <c r="L317" s="654"/>
      <c r="M317" s="654"/>
      <c r="N317" s="654"/>
      <c r="O317" s="654"/>
      <c r="P317" s="654"/>
      <c r="Q317" s="654"/>
      <c r="R317" s="655"/>
      <c r="S317" s="640"/>
      <c r="T317" s="641"/>
      <c r="U317" s="257"/>
      <c r="W317" s="644"/>
      <c r="X317" s="644"/>
    </row>
    <row r="318" spans="1:24" ht="217.9" customHeight="1" x14ac:dyDescent="0.2">
      <c r="B318" s="556"/>
      <c r="C318" s="626"/>
      <c r="D318" s="626"/>
      <c r="E318" s="626"/>
      <c r="F318" s="558"/>
      <c r="G318" s="627" t="s">
        <v>1000</v>
      </c>
      <c r="H318" s="628"/>
      <c r="I318" s="628"/>
      <c r="J318" s="628"/>
      <c r="K318" s="628"/>
      <c r="L318" s="628"/>
      <c r="M318" s="628"/>
      <c r="N318" s="628"/>
      <c r="O318" s="628"/>
      <c r="P318" s="628"/>
      <c r="Q318" s="628"/>
      <c r="R318" s="628"/>
      <c r="S318" s="640"/>
      <c r="T318" s="641"/>
      <c r="U318" s="257"/>
      <c r="W318" s="644"/>
      <c r="X318" s="644"/>
    </row>
    <row r="319" spans="1:24" ht="409.15" customHeight="1" x14ac:dyDescent="0.2">
      <c r="B319" s="556"/>
      <c r="C319" s="626"/>
      <c r="D319" s="626"/>
      <c r="E319" s="626"/>
      <c r="F319" s="558"/>
      <c r="G319" s="650" t="s">
        <v>1271</v>
      </c>
      <c r="H319" s="651"/>
      <c r="I319" s="651"/>
      <c r="J319" s="651"/>
      <c r="K319" s="651"/>
      <c r="L319" s="651"/>
      <c r="M319" s="651"/>
      <c r="N319" s="651"/>
      <c r="O319" s="651"/>
      <c r="P319" s="651"/>
      <c r="Q319" s="651"/>
      <c r="R319" s="652"/>
      <c r="S319" s="640"/>
      <c r="T319" s="641"/>
      <c r="U319" s="257"/>
      <c r="W319" s="644"/>
      <c r="X319" s="644"/>
    </row>
    <row r="320" spans="1:24" ht="49.9" customHeight="1" x14ac:dyDescent="0.2">
      <c r="B320" s="556"/>
      <c r="C320" s="626"/>
      <c r="D320" s="626"/>
      <c r="E320" s="626"/>
      <c r="F320" s="558"/>
      <c r="G320" s="653"/>
      <c r="H320" s="654"/>
      <c r="I320" s="654"/>
      <c r="J320" s="654"/>
      <c r="K320" s="654"/>
      <c r="L320" s="654"/>
      <c r="M320" s="654"/>
      <c r="N320" s="654"/>
      <c r="O320" s="654"/>
      <c r="P320" s="654"/>
      <c r="Q320" s="654"/>
      <c r="R320" s="655"/>
      <c r="S320" s="640"/>
      <c r="T320" s="641"/>
      <c r="U320" s="257"/>
      <c r="W320" s="644"/>
      <c r="X320" s="644"/>
    </row>
    <row r="321" spans="2:24" ht="409.15" customHeight="1" x14ac:dyDescent="0.2">
      <c r="B321" s="556"/>
      <c r="C321" s="626"/>
      <c r="D321" s="626"/>
      <c r="E321" s="626"/>
      <c r="F321" s="558"/>
      <c r="G321" s="650" t="s">
        <v>1110</v>
      </c>
      <c r="H321" s="651"/>
      <c r="I321" s="651"/>
      <c r="J321" s="651"/>
      <c r="K321" s="651"/>
      <c r="L321" s="651"/>
      <c r="M321" s="651"/>
      <c r="N321" s="651"/>
      <c r="O321" s="651"/>
      <c r="P321" s="651"/>
      <c r="Q321" s="651"/>
      <c r="R321" s="652"/>
      <c r="S321" s="640"/>
      <c r="T321" s="641"/>
      <c r="U321" s="257"/>
      <c r="W321" s="644"/>
      <c r="X321" s="644"/>
    </row>
    <row r="322" spans="2:24" ht="61.15" customHeight="1" x14ac:dyDescent="0.2">
      <c r="B322" s="556"/>
      <c r="C322" s="626"/>
      <c r="D322" s="626"/>
      <c r="E322" s="626"/>
      <c r="F322" s="558"/>
      <c r="G322" s="653"/>
      <c r="H322" s="654"/>
      <c r="I322" s="654"/>
      <c r="J322" s="654"/>
      <c r="K322" s="654"/>
      <c r="L322" s="654"/>
      <c r="M322" s="654"/>
      <c r="N322" s="654"/>
      <c r="O322" s="654"/>
      <c r="P322" s="654"/>
      <c r="Q322" s="654"/>
      <c r="R322" s="655"/>
      <c r="S322" s="640"/>
      <c r="T322" s="641"/>
      <c r="U322" s="257"/>
      <c r="W322" s="644"/>
      <c r="X322" s="644"/>
    </row>
    <row r="323" spans="2:24" ht="409.15" customHeight="1" x14ac:dyDescent="0.2">
      <c r="B323" s="556"/>
      <c r="C323" s="626"/>
      <c r="D323" s="626"/>
      <c r="E323" s="626"/>
      <c r="F323" s="558"/>
      <c r="G323" s="650" t="s">
        <v>841</v>
      </c>
      <c r="H323" s="651"/>
      <c r="I323" s="651"/>
      <c r="J323" s="651"/>
      <c r="K323" s="651"/>
      <c r="L323" s="651"/>
      <c r="M323" s="651"/>
      <c r="N323" s="651"/>
      <c r="O323" s="651"/>
      <c r="P323" s="651"/>
      <c r="Q323" s="651"/>
      <c r="R323" s="652"/>
      <c r="S323" s="640"/>
      <c r="T323" s="641"/>
      <c r="U323" s="257"/>
      <c r="W323" s="644"/>
      <c r="X323" s="644"/>
    </row>
    <row r="324" spans="2:24" ht="126.6" customHeight="1" x14ac:dyDescent="0.2">
      <c r="B324" s="556"/>
      <c r="C324" s="626"/>
      <c r="D324" s="626"/>
      <c r="E324" s="626"/>
      <c r="F324" s="558"/>
      <c r="G324" s="653"/>
      <c r="H324" s="654"/>
      <c r="I324" s="654"/>
      <c r="J324" s="654"/>
      <c r="K324" s="654"/>
      <c r="L324" s="654"/>
      <c r="M324" s="654"/>
      <c r="N324" s="654"/>
      <c r="O324" s="654"/>
      <c r="P324" s="654"/>
      <c r="Q324" s="654"/>
      <c r="R324" s="655"/>
      <c r="S324" s="640"/>
      <c r="T324" s="641"/>
      <c r="U324" s="257"/>
      <c r="W324" s="644"/>
      <c r="X324" s="644"/>
    </row>
    <row r="325" spans="2:24" ht="363" customHeight="1" x14ac:dyDescent="0.2">
      <c r="B325" s="556"/>
      <c r="C325" s="626"/>
      <c r="D325" s="626"/>
      <c r="E325" s="626"/>
      <c r="F325" s="558"/>
      <c r="G325" s="631" t="s">
        <v>1097</v>
      </c>
      <c r="H325" s="686"/>
      <c r="I325" s="686"/>
      <c r="J325" s="686"/>
      <c r="K325" s="686"/>
      <c r="L325" s="686"/>
      <c r="M325" s="686"/>
      <c r="N325" s="686"/>
      <c r="O325" s="686"/>
      <c r="P325" s="686"/>
      <c r="Q325" s="686"/>
      <c r="R325" s="687"/>
      <c r="S325" s="640"/>
      <c r="T325" s="641"/>
      <c r="U325" s="257"/>
      <c r="W325" s="644"/>
      <c r="X325" s="644"/>
    </row>
    <row r="326" spans="2:24" ht="208.15" customHeight="1" x14ac:dyDescent="0.2">
      <c r="B326" s="556"/>
      <c r="C326" s="626"/>
      <c r="D326" s="626"/>
      <c r="E326" s="626"/>
      <c r="F326" s="558"/>
      <c r="G326" s="627" t="s">
        <v>842</v>
      </c>
      <c r="H326" s="628"/>
      <c r="I326" s="628"/>
      <c r="J326" s="628"/>
      <c r="K326" s="628"/>
      <c r="L326" s="628"/>
      <c r="M326" s="628"/>
      <c r="N326" s="628"/>
      <c r="O326" s="628"/>
      <c r="P326" s="628"/>
      <c r="Q326" s="628"/>
      <c r="R326" s="628"/>
      <c r="S326" s="640"/>
      <c r="T326" s="641"/>
      <c r="U326" s="257"/>
      <c r="W326" s="644"/>
      <c r="X326" s="644"/>
    </row>
    <row r="327" spans="2:24" ht="202.9" customHeight="1" x14ac:dyDescent="0.2">
      <c r="B327" s="556"/>
      <c r="C327" s="626"/>
      <c r="D327" s="626"/>
      <c r="E327" s="626"/>
      <c r="F327" s="558"/>
      <c r="G327" s="578" t="s">
        <v>726</v>
      </c>
      <c r="H327" s="630"/>
      <c r="I327" s="630"/>
      <c r="J327" s="630"/>
      <c r="K327" s="630"/>
      <c r="L327" s="630"/>
      <c r="M327" s="630"/>
      <c r="N327" s="630"/>
      <c r="O327" s="630"/>
      <c r="P327" s="630"/>
      <c r="Q327" s="630"/>
      <c r="R327" s="630"/>
      <c r="S327" s="640"/>
      <c r="T327" s="641"/>
      <c r="U327" s="257"/>
      <c r="W327" s="644"/>
      <c r="X327" s="644"/>
    </row>
    <row r="328" spans="2:24" ht="300" customHeight="1" x14ac:dyDescent="0.2">
      <c r="B328" s="556"/>
      <c r="C328" s="626"/>
      <c r="D328" s="626"/>
      <c r="E328" s="626"/>
      <c r="F328" s="558"/>
      <c r="G328" s="627" t="s">
        <v>843</v>
      </c>
      <c r="H328" s="632"/>
      <c r="I328" s="632"/>
      <c r="J328" s="632"/>
      <c r="K328" s="632"/>
      <c r="L328" s="632"/>
      <c r="M328" s="632"/>
      <c r="N328" s="632"/>
      <c r="O328" s="632"/>
      <c r="P328" s="632"/>
      <c r="Q328" s="632"/>
      <c r="R328" s="633"/>
      <c r="S328" s="640"/>
      <c r="T328" s="641"/>
      <c r="U328" s="257"/>
      <c r="W328" s="644"/>
      <c r="X328" s="644"/>
    </row>
    <row r="329" spans="2:24" ht="306.60000000000002" customHeight="1" x14ac:dyDescent="0.2">
      <c r="B329" s="556"/>
      <c r="C329" s="626"/>
      <c r="D329" s="626"/>
      <c r="E329" s="626"/>
      <c r="F329" s="558"/>
      <c r="G329" s="627" t="s">
        <v>1111</v>
      </c>
      <c r="H329" s="632"/>
      <c r="I329" s="632"/>
      <c r="J329" s="632"/>
      <c r="K329" s="632"/>
      <c r="L329" s="632"/>
      <c r="M329" s="632"/>
      <c r="N329" s="632"/>
      <c r="O329" s="632"/>
      <c r="P329" s="632"/>
      <c r="Q329" s="632"/>
      <c r="R329" s="633"/>
      <c r="S329" s="640"/>
      <c r="T329" s="641"/>
      <c r="U329" s="257"/>
      <c r="W329" s="644"/>
      <c r="X329" s="644"/>
    </row>
    <row r="330" spans="2:24" ht="409.15" customHeight="1" x14ac:dyDescent="0.2">
      <c r="B330" s="556"/>
      <c r="C330" s="626"/>
      <c r="D330" s="626"/>
      <c r="E330" s="626"/>
      <c r="F330" s="558"/>
      <c r="G330" s="650" t="s">
        <v>1272</v>
      </c>
      <c r="H330" s="651"/>
      <c r="I330" s="651"/>
      <c r="J330" s="651"/>
      <c r="K330" s="651"/>
      <c r="L330" s="651"/>
      <c r="M330" s="651"/>
      <c r="N330" s="651"/>
      <c r="O330" s="651"/>
      <c r="P330" s="651"/>
      <c r="Q330" s="651"/>
      <c r="R330" s="652"/>
      <c r="S330" s="640"/>
      <c r="T330" s="641"/>
      <c r="U330" s="257"/>
      <c r="W330" s="644"/>
      <c r="X330" s="644"/>
    </row>
    <row r="331" spans="2:24" ht="153.6" customHeight="1" x14ac:dyDescent="0.2">
      <c r="B331" s="556"/>
      <c r="C331" s="626"/>
      <c r="D331" s="626"/>
      <c r="E331" s="626"/>
      <c r="F331" s="558"/>
      <c r="G331" s="653"/>
      <c r="H331" s="654"/>
      <c r="I331" s="654"/>
      <c r="J331" s="654"/>
      <c r="K331" s="654"/>
      <c r="L331" s="654"/>
      <c r="M331" s="654"/>
      <c r="N331" s="654"/>
      <c r="O331" s="654"/>
      <c r="P331" s="654"/>
      <c r="Q331" s="654"/>
      <c r="R331" s="655"/>
      <c r="S331" s="640"/>
      <c r="T331" s="641"/>
      <c r="U331" s="257"/>
      <c r="W331" s="644"/>
      <c r="X331" s="644"/>
    </row>
    <row r="332" spans="2:24" ht="210.6" customHeight="1" x14ac:dyDescent="0.2">
      <c r="B332" s="556"/>
      <c r="C332" s="626"/>
      <c r="D332" s="626"/>
      <c r="E332" s="626"/>
      <c r="F332" s="558"/>
      <c r="G332" s="627" t="s">
        <v>844</v>
      </c>
      <c r="H332" s="628"/>
      <c r="I332" s="628"/>
      <c r="J332" s="628"/>
      <c r="K332" s="628"/>
      <c r="L332" s="628"/>
      <c r="M332" s="628"/>
      <c r="N332" s="628"/>
      <c r="O332" s="628"/>
      <c r="P332" s="628"/>
      <c r="Q332" s="628"/>
      <c r="R332" s="629"/>
      <c r="S332" s="640"/>
      <c r="T332" s="641"/>
      <c r="U332" s="257"/>
      <c r="W332" s="644"/>
      <c r="X332" s="644"/>
    </row>
    <row r="333" spans="2:24" ht="367.15" customHeight="1" x14ac:dyDescent="0.2">
      <c r="B333" s="556"/>
      <c r="C333" s="626"/>
      <c r="D333" s="626"/>
      <c r="E333" s="626"/>
      <c r="F333" s="558"/>
      <c r="G333" s="627" t="s">
        <v>1112</v>
      </c>
      <c r="H333" s="628"/>
      <c r="I333" s="628"/>
      <c r="J333" s="628"/>
      <c r="K333" s="628"/>
      <c r="L333" s="628"/>
      <c r="M333" s="628"/>
      <c r="N333" s="628"/>
      <c r="O333" s="628"/>
      <c r="P333" s="628"/>
      <c r="Q333" s="628"/>
      <c r="R333" s="629"/>
      <c r="S333" s="640"/>
      <c r="T333" s="641"/>
      <c r="U333" s="257"/>
      <c r="W333" s="644"/>
      <c r="X333" s="644"/>
    </row>
    <row r="334" spans="2:24" ht="148.9" customHeight="1" x14ac:dyDescent="0.2">
      <c r="B334" s="556"/>
      <c r="C334" s="626"/>
      <c r="D334" s="626"/>
      <c r="E334" s="626"/>
      <c r="F334" s="558"/>
      <c r="G334" s="631" t="s">
        <v>941</v>
      </c>
      <c r="H334" s="632"/>
      <c r="I334" s="632"/>
      <c r="J334" s="632"/>
      <c r="K334" s="632"/>
      <c r="L334" s="632"/>
      <c r="M334" s="632"/>
      <c r="N334" s="632"/>
      <c r="O334" s="632"/>
      <c r="P334" s="632"/>
      <c r="Q334" s="632"/>
      <c r="R334" s="633"/>
      <c r="S334" s="640"/>
      <c r="T334" s="641"/>
      <c r="U334" s="257"/>
      <c r="W334" s="644"/>
      <c r="X334" s="644"/>
    </row>
    <row r="335" spans="2:24" ht="301.89999999999998" customHeight="1" x14ac:dyDescent="0.2">
      <c r="B335" s="556"/>
      <c r="C335" s="626"/>
      <c r="D335" s="626"/>
      <c r="E335" s="626"/>
      <c r="F335" s="558"/>
      <c r="G335" s="631" t="s">
        <v>1273</v>
      </c>
      <c r="H335" s="632"/>
      <c r="I335" s="632"/>
      <c r="J335" s="632"/>
      <c r="K335" s="632"/>
      <c r="L335" s="632"/>
      <c r="M335" s="632"/>
      <c r="N335" s="632"/>
      <c r="O335" s="632"/>
      <c r="P335" s="632"/>
      <c r="Q335" s="632"/>
      <c r="R335" s="633"/>
      <c r="S335" s="640"/>
      <c r="T335" s="641"/>
      <c r="U335" s="257"/>
      <c r="W335" s="644"/>
      <c r="X335" s="644"/>
    </row>
    <row r="336" spans="2:24" ht="231.6" customHeight="1" x14ac:dyDescent="0.2">
      <c r="B336" s="556"/>
      <c r="C336" s="626"/>
      <c r="D336" s="626"/>
      <c r="E336" s="626"/>
      <c r="F336" s="558"/>
      <c r="G336" s="631" t="s">
        <v>1274</v>
      </c>
      <c r="H336" s="632"/>
      <c r="I336" s="632"/>
      <c r="J336" s="632"/>
      <c r="K336" s="632"/>
      <c r="L336" s="632"/>
      <c r="M336" s="632"/>
      <c r="N336" s="632"/>
      <c r="O336" s="632"/>
      <c r="P336" s="632"/>
      <c r="Q336" s="632"/>
      <c r="R336" s="633"/>
      <c r="S336" s="640"/>
      <c r="T336" s="641"/>
      <c r="U336" s="257"/>
      <c r="W336" s="644"/>
      <c r="X336" s="644"/>
    </row>
    <row r="337" spans="2:24" ht="190.9" customHeight="1" x14ac:dyDescent="0.2">
      <c r="B337" s="556"/>
      <c r="C337" s="626"/>
      <c r="D337" s="626"/>
      <c r="E337" s="626"/>
      <c r="F337" s="558"/>
      <c r="G337" s="631" t="s">
        <v>1275</v>
      </c>
      <c r="H337" s="632"/>
      <c r="I337" s="632"/>
      <c r="J337" s="632"/>
      <c r="K337" s="632"/>
      <c r="L337" s="632"/>
      <c r="M337" s="632"/>
      <c r="N337" s="632"/>
      <c r="O337" s="632"/>
      <c r="P337" s="632"/>
      <c r="Q337" s="632"/>
      <c r="R337" s="633"/>
      <c r="S337" s="640"/>
      <c r="T337" s="641"/>
      <c r="U337" s="257"/>
      <c r="W337" s="644"/>
      <c r="X337" s="644"/>
    </row>
    <row r="338" spans="2:24" ht="166.15" customHeight="1" x14ac:dyDescent="0.2">
      <c r="B338" s="556"/>
      <c r="C338" s="626"/>
      <c r="D338" s="626"/>
      <c r="E338" s="626"/>
      <c r="F338" s="558"/>
      <c r="G338" s="631" t="s">
        <v>1125</v>
      </c>
      <c r="H338" s="632"/>
      <c r="I338" s="632"/>
      <c r="J338" s="632"/>
      <c r="K338" s="632"/>
      <c r="L338" s="632"/>
      <c r="M338" s="632"/>
      <c r="N338" s="632"/>
      <c r="O338" s="632"/>
      <c r="P338" s="632"/>
      <c r="Q338" s="632"/>
      <c r="R338" s="633"/>
      <c r="S338" s="640"/>
      <c r="T338" s="641"/>
      <c r="U338" s="257"/>
      <c r="W338" s="644"/>
      <c r="X338" s="644"/>
    </row>
    <row r="339" spans="2:24" ht="221.45" customHeight="1" x14ac:dyDescent="0.2">
      <c r="B339" s="556"/>
      <c r="C339" s="626"/>
      <c r="D339" s="626"/>
      <c r="E339" s="626"/>
      <c r="F339" s="558"/>
      <c r="G339" s="627" t="s">
        <v>1282</v>
      </c>
      <c r="H339" s="628"/>
      <c r="I339" s="628"/>
      <c r="J339" s="628"/>
      <c r="K339" s="628"/>
      <c r="L339" s="628"/>
      <c r="M339" s="628"/>
      <c r="N339" s="628"/>
      <c r="O339" s="628"/>
      <c r="P339" s="628"/>
      <c r="Q339" s="628"/>
      <c r="R339" s="629"/>
      <c r="S339" s="640"/>
      <c r="T339" s="641"/>
      <c r="U339" s="257"/>
      <c r="W339" s="644"/>
      <c r="X339" s="644"/>
    </row>
    <row r="340" spans="2:24" ht="342.6" customHeight="1" x14ac:dyDescent="0.2">
      <c r="B340" s="556"/>
      <c r="C340" s="626"/>
      <c r="D340" s="626"/>
      <c r="E340" s="626"/>
      <c r="F340" s="558"/>
      <c r="G340" s="627" t="s">
        <v>1283</v>
      </c>
      <c r="H340" s="628"/>
      <c r="I340" s="628"/>
      <c r="J340" s="628"/>
      <c r="K340" s="628"/>
      <c r="L340" s="628"/>
      <c r="M340" s="628"/>
      <c r="N340" s="628"/>
      <c r="O340" s="628"/>
      <c r="P340" s="628"/>
      <c r="Q340" s="628"/>
      <c r="R340" s="629"/>
      <c r="S340" s="640"/>
      <c r="T340" s="641"/>
      <c r="U340" s="257"/>
      <c r="W340" s="644"/>
      <c r="X340" s="644"/>
    </row>
    <row r="341" spans="2:24" ht="408.6" customHeight="1" x14ac:dyDescent="0.2">
      <c r="B341" s="556"/>
      <c r="C341" s="626"/>
      <c r="D341" s="626"/>
      <c r="E341" s="626"/>
      <c r="F341" s="558"/>
      <c r="G341" s="650" t="s">
        <v>1276</v>
      </c>
      <c r="H341" s="651"/>
      <c r="I341" s="651"/>
      <c r="J341" s="651"/>
      <c r="K341" s="651"/>
      <c r="L341" s="651"/>
      <c r="M341" s="651"/>
      <c r="N341" s="651"/>
      <c r="O341" s="651"/>
      <c r="P341" s="651"/>
      <c r="Q341" s="651"/>
      <c r="R341" s="652"/>
      <c r="S341" s="640"/>
      <c r="T341" s="641"/>
      <c r="U341" s="257"/>
      <c r="W341" s="644"/>
      <c r="X341" s="644"/>
    </row>
    <row r="342" spans="2:24" ht="328.9" customHeight="1" x14ac:dyDescent="0.2">
      <c r="B342" s="556"/>
      <c r="C342" s="626"/>
      <c r="D342" s="626"/>
      <c r="E342" s="626"/>
      <c r="F342" s="558"/>
      <c r="G342" s="653"/>
      <c r="H342" s="654"/>
      <c r="I342" s="654"/>
      <c r="J342" s="654"/>
      <c r="K342" s="654"/>
      <c r="L342" s="654"/>
      <c r="M342" s="654"/>
      <c r="N342" s="654"/>
      <c r="O342" s="654"/>
      <c r="P342" s="654"/>
      <c r="Q342" s="654"/>
      <c r="R342" s="655"/>
      <c r="S342" s="640"/>
      <c r="T342" s="641"/>
      <c r="U342" s="257"/>
      <c r="W342" s="644"/>
      <c r="X342" s="644"/>
    </row>
    <row r="343" spans="2:24" ht="409.15" customHeight="1" x14ac:dyDescent="0.2">
      <c r="B343" s="556"/>
      <c r="C343" s="626"/>
      <c r="D343" s="626"/>
      <c r="E343" s="626"/>
      <c r="F343" s="558"/>
      <c r="G343" s="650" t="s">
        <v>1001</v>
      </c>
      <c r="H343" s="651"/>
      <c r="I343" s="651"/>
      <c r="J343" s="651"/>
      <c r="K343" s="651"/>
      <c r="L343" s="651"/>
      <c r="M343" s="651"/>
      <c r="N343" s="651"/>
      <c r="O343" s="651"/>
      <c r="P343" s="651"/>
      <c r="Q343" s="651"/>
      <c r="R343" s="652"/>
      <c r="S343" s="640"/>
      <c r="T343" s="641"/>
      <c r="U343" s="257"/>
      <c r="W343" s="644"/>
      <c r="X343" s="644"/>
    </row>
    <row r="344" spans="2:24" ht="116.45" customHeight="1" x14ac:dyDescent="0.2">
      <c r="B344" s="556"/>
      <c r="C344" s="626"/>
      <c r="D344" s="626"/>
      <c r="E344" s="626"/>
      <c r="F344" s="558"/>
      <c r="G344" s="653"/>
      <c r="H344" s="654"/>
      <c r="I344" s="654"/>
      <c r="J344" s="654"/>
      <c r="K344" s="654"/>
      <c r="L344" s="654"/>
      <c r="M344" s="654"/>
      <c r="N344" s="654"/>
      <c r="O344" s="654"/>
      <c r="P344" s="654"/>
      <c r="Q344" s="654"/>
      <c r="R344" s="655"/>
      <c r="S344" s="640"/>
      <c r="T344" s="641"/>
      <c r="U344" s="257"/>
      <c r="W344" s="644"/>
      <c r="X344" s="644"/>
    </row>
    <row r="345" spans="2:24" ht="333.6" customHeight="1" x14ac:dyDescent="0.2">
      <c r="B345" s="556"/>
      <c r="C345" s="626"/>
      <c r="D345" s="626"/>
      <c r="E345" s="626"/>
      <c r="F345" s="558"/>
      <c r="G345" s="627" t="s">
        <v>1060</v>
      </c>
      <c r="H345" s="628"/>
      <c r="I345" s="628"/>
      <c r="J345" s="628"/>
      <c r="K345" s="628"/>
      <c r="L345" s="628"/>
      <c r="M345" s="628"/>
      <c r="N345" s="628"/>
      <c r="O345" s="628"/>
      <c r="P345" s="628"/>
      <c r="Q345" s="628"/>
      <c r="R345" s="629"/>
      <c r="S345" s="640"/>
      <c r="T345" s="641"/>
      <c r="U345" s="257"/>
      <c r="W345" s="644"/>
      <c r="X345" s="644"/>
    </row>
    <row r="346" spans="2:24" ht="144.6" customHeight="1" x14ac:dyDescent="0.2">
      <c r="B346" s="556"/>
      <c r="C346" s="626"/>
      <c r="D346" s="626"/>
      <c r="E346" s="626"/>
      <c r="F346" s="558"/>
      <c r="G346" s="627" t="s">
        <v>1277</v>
      </c>
      <c r="H346" s="628"/>
      <c r="I346" s="628"/>
      <c r="J346" s="628"/>
      <c r="K346" s="628"/>
      <c r="L346" s="628"/>
      <c r="M346" s="628"/>
      <c r="N346" s="628"/>
      <c r="O346" s="628"/>
      <c r="P346" s="628"/>
      <c r="Q346" s="628"/>
      <c r="R346" s="629"/>
      <c r="S346" s="640"/>
      <c r="T346" s="641"/>
      <c r="U346" s="257"/>
      <c r="W346" s="644"/>
      <c r="X346" s="644"/>
    </row>
    <row r="347" spans="2:24" ht="237" customHeight="1" x14ac:dyDescent="0.2">
      <c r="B347" s="556"/>
      <c r="C347" s="626"/>
      <c r="D347" s="626"/>
      <c r="E347" s="626"/>
      <c r="F347" s="558"/>
      <c r="G347" s="627" t="s">
        <v>1278</v>
      </c>
      <c r="H347" s="628"/>
      <c r="I347" s="628"/>
      <c r="J347" s="628"/>
      <c r="K347" s="628"/>
      <c r="L347" s="628"/>
      <c r="M347" s="628"/>
      <c r="N347" s="628"/>
      <c r="O347" s="628"/>
      <c r="P347" s="628"/>
      <c r="Q347" s="628"/>
      <c r="R347" s="629"/>
      <c r="S347" s="640"/>
      <c r="T347" s="641"/>
      <c r="U347" s="257"/>
      <c r="W347" s="644"/>
      <c r="X347" s="644"/>
    </row>
    <row r="348" spans="2:24" ht="329.45" customHeight="1" x14ac:dyDescent="0.2">
      <c r="B348" s="556"/>
      <c r="C348" s="626"/>
      <c r="D348" s="626"/>
      <c r="E348" s="626"/>
      <c r="F348" s="558"/>
      <c r="G348" s="627" t="s">
        <v>845</v>
      </c>
      <c r="H348" s="628"/>
      <c r="I348" s="628"/>
      <c r="J348" s="628"/>
      <c r="K348" s="628"/>
      <c r="L348" s="628"/>
      <c r="M348" s="628"/>
      <c r="N348" s="628"/>
      <c r="O348" s="628"/>
      <c r="P348" s="628"/>
      <c r="Q348" s="628"/>
      <c r="R348" s="629"/>
      <c r="S348" s="640"/>
      <c r="T348" s="641"/>
      <c r="U348" s="257"/>
      <c r="W348" s="644"/>
      <c r="X348" s="644"/>
    </row>
    <row r="349" spans="2:24" ht="263.45" customHeight="1" x14ac:dyDescent="0.2">
      <c r="B349" s="556"/>
      <c r="C349" s="626"/>
      <c r="D349" s="626"/>
      <c r="E349" s="626"/>
      <c r="F349" s="558"/>
      <c r="G349" s="627" t="s">
        <v>846</v>
      </c>
      <c r="H349" s="628"/>
      <c r="I349" s="628"/>
      <c r="J349" s="628"/>
      <c r="K349" s="628"/>
      <c r="L349" s="628"/>
      <c r="M349" s="628"/>
      <c r="N349" s="628"/>
      <c r="O349" s="628"/>
      <c r="P349" s="628"/>
      <c r="Q349" s="628"/>
      <c r="R349" s="629"/>
      <c r="S349" s="640"/>
      <c r="T349" s="641"/>
      <c r="U349" s="257"/>
      <c r="W349" s="644"/>
      <c r="X349" s="644"/>
    </row>
    <row r="350" spans="2:24" ht="249.6" customHeight="1" x14ac:dyDescent="0.2">
      <c r="B350" s="556"/>
      <c r="C350" s="626"/>
      <c r="D350" s="626"/>
      <c r="E350" s="626"/>
      <c r="F350" s="558"/>
      <c r="G350" s="627" t="s">
        <v>1279</v>
      </c>
      <c r="H350" s="628"/>
      <c r="I350" s="628"/>
      <c r="J350" s="628"/>
      <c r="K350" s="628"/>
      <c r="L350" s="628"/>
      <c r="M350" s="628"/>
      <c r="N350" s="628"/>
      <c r="O350" s="628"/>
      <c r="P350" s="628"/>
      <c r="Q350" s="628"/>
      <c r="R350" s="629"/>
      <c r="S350" s="640"/>
      <c r="T350" s="641"/>
      <c r="U350" s="257"/>
      <c r="W350" s="644"/>
      <c r="X350" s="644"/>
    </row>
    <row r="351" spans="2:24" ht="408.6" customHeight="1" x14ac:dyDescent="0.2">
      <c r="B351" s="556"/>
      <c r="C351" s="626"/>
      <c r="D351" s="626"/>
      <c r="E351" s="626"/>
      <c r="F351" s="558"/>
      <c r="G351" s="627" t="s">
        <v>1280</v>
      </c>
      <c r="H351" s="628"/>
      <c r="I351" s="628"/>
      <c r="J351" s="628"/>
      <c r="K351" s="628"/>
      <c r="L351" s="628"/>
      <c r="M351" s="628"/>
      <c r="N351" s="628"/>
      <c r="O351" s="628"/>
      <c r="P351" s="628"/>
      <c r="Q351" s="628"/>
      <c r="R351" s="629"/>
      <c r="S351" s="640"/>
      <c r="T351" s="641"/>
      <c r="U351" s="257"/>
      <c r="W351" s="644"/>
      <c r="X351" s="644"/>
    </row>
    <row r="352" spans="2:24" ht="318.60000000000002" customHeight="1" x14ac:dyDescent="0.2">
      <c r="B352" s="556"/>
      <c r="C352" s="626"/>
      <c r="D352" s="626"/>
      <c r="E352" s="626"/>
      <c r="F352" s="558"/>
      <c r="G352" s="627" t="s">
        <v>847</v>
      </c>
      <c r="H352" s="628"/>
      <c r="I352" s="628"/>
      <c r="J352" s="628"/>
      <c r="K352" s="628"/>
      <c r="L352" s="628"/>
      <c r="M352" s="628"/>
      <c r="N352" s="628"/>
      <c r="O352" s="628"/>
      <c r="P352" s="628"/>
      <c r="Q352" s="628"/>
      <c r="R352" s="629"/>
      <c r="S352" s="640"/>
      <c r="T352" s="641"/>
      <c r="U352" s="257"/>
      <c r="W352" s="644"/>
      <c r="X352" s="644"/>
    </row>
    <row r="353" spans="2:24" ht="247.9" customHeight="1" x14ac:dyDescent="0.2">
      <c r="B353" s="556"/>
      <c r="C353" s="626"/>
      <c r="D353" s="626"/>
      <c r="E353" s="626"/>
      <c r="F353" s="558"/>
      <c r="G353" s="627" t="s">
        <v>848</v>
      </c>
      <c r="H353" s="628"/>
      <c r="I353" s="628"/>
      <c r="J353" s="628"/>
      <c r="K353" s="628"/>
      <c r="L353" s="628"/>
      <c r="M353" s="628"/>
      <c r="N353" s="628"/>
      <c r="O353" s="628"/>
      <c r="P353" s="628"/>
      <c r="Q353" s="628"/>
      <c r="R353" s="629"/>
      <c r="S353" s="640"/>
      <c r="T353" s="641"/>
      <c r="U353" s="257"/>
      <c r="W353" s="644"/>
      <c r="X353" s="644"/>
    </row>
    <row r="354" spans="2:24" ht="218.45" customHeight="1" x14ac:dyDescent="0.2">
      <c r="B354" s="556"/>
      <c r="C354" s="626"/>
      <c r="D354" s="626"/>
      <c r="E354" s="626"/>
      <c r="F354" s="558"/>
      <c r="G354" s="627" t="s">
        <v>849</v>
      </c>
      <c r="H354" s="628"/>
      <c r="I354" s="628"/>
      <c r="J354" s="628"/>
      <c r="K354" s="628"/>
      <c r="L354" s="628"/>
      <c r="M354" s="628"/>
      <c r="N354" s="628"/>
      <c r="O354" s="628"/>
      <c r="P354" s="628"/>
      <c r="Q354" s="628"/>
      <c r="R354" s="629"/>
      <c r="S354" s="640"/>
      <c r="T354" s="641"/>
      <c r="U354" s="257"/>
      <c r="W354" s="644"/>
      <c r="X354" s="644"/>
    </row>
    <row r="355" spans="2:24" ht="135.6" customHeight="1" x14ac:dyDescent="0.2">
      <c r="B355" s="556"/>
      <c r="C355" s="626"/>
      <c r="D355" s="626"/>
      <c r="E355" s="626"/>
      <c r="F355" s="558"/>
      <c r="G355" s="578" t="s">
        <v>823</v>
      </c>
      <c r="H355" s="630"/>
      <c r="I355" s="630"/>
      <c r="J355" s="630"/>
      <c r="K355" s="630"/>
      <c r="L355" s="630"/>
      <c r="M355" s="630"/>
      <c r="N355" s="630"/>
      <c r="O355" s="630"/>
      <c r="P355" s="630"/>
      <c r="Q355" s="630"/>
      <c r="R355" s="579"/>
      <c r="S355" s="640"/>
      <c r="T355" s="641"/>
      <c r="U355" s="257"/>
      <c r="W355" s="644"/>
      <c r="X355" s="644"/>
    </row>
    <row r="356" spans="2:24" ht="139.9" customHeight="1" x14ac:dyDescent="0.2">
      <c r="B356" s="556"/>
      <c r="C356" s="626"/>
      <c r="D356" s="626"/>
      <c r="E356" s="626"/>
      <c r="F356" s="558"/>
      <c r="G356" s="627" t="s">
        <v>959</v>
      </c>
      <c r="H356" s="628"/>
      <c r="I356" s="628"/>
      <c r="J356" s="628"/>
      <c r="K356" s="628"/>
      <c r="L356" s="628"/>
      <c r="M356" s="628"/>
      <c r="N356" s="628"/>
      <c r="O356" s="628"/>
      <c r="P356" s="628"/>
      <c r="Q356" s="628"/>
      <c r="R356" s="629"/>
      <c r="S356" s="640"/>
      <c r="T356" s="641"/>
      <c r="U356" s="257"/>
      <c r="W356" s="644"/>
      <c r="X356" s="644"/>
    </row>
    <row r="357" spans="2:24" ht="409.15" customHeight="1" x14ac:dyDescent="0.2">
      <c r="B357" s="556"/>
      <c r="C357" s="626"/>
      <c r="D357" s="626"/>
      <c r="E357" s="626"/>
      <c r="F357" s="558"/>
      <c r="G357" s="650" t="s">
        <v>1281</v>
      </c>
      <c r="H357" s="651"/>
      <c r="I357" s="651"/>
      <c r="J357" s="651"/>
      <c r="K357" s="651"/>
      <c r="L357" s="651"/>
      <c r="M357" s="651"/>
      <c r="N357" s="651"/>
      <c r="O357" s="651"/>
      <c r="P357" s="651"/>
      <c r="Q357" s="651"/>
      <c r="R357" s="652"/>
      <c r="S357" s="640"/>
      <c r="T357" s="641"/>
      <c r="U357" s="257"/>
      <c r="W357" s="644"/>
      <c r="X357" s="644"/>
    </row>
    <row r="358" spans="2:24" ht="252.6" customHeight="1" thickBot="1" x14ac:dyDescent="0.25">
      <c r="B358" s="556"/>
      <c r="C358" s="626"/>
      <c r="D358" s="626"/>
      <c r="E358" s="626"/>
      <c r="F358" s="558"/>
      <c r="G358" s="771"/>
      <c r="H358" s="772"/>
      <c r="I358" s="772"/>
      <c r="J358" s="772"/>
      <c r="K358" s="772"/>
      <c r="L358" s="772"/>
      <c r="M358" s="772"/>
      <c r="N358" s="772"/>
      <c r="O358" s="772"/>
      <c r="P358" s="772"/>
      <c r="Q358" s="772"/>
      <c r="R358" s="773"/>
      <c r="S358" s="640"/>
      <c r="T358" s="641"/>
      <c r="U358" s="257"/>
      <c r="W358" s="644"/>
      <c r="X358" s="644"/>
    </row>
    <row r="359" spans="2:24" ht="230.45" customHeight="1" x14ac:dyDescent="0.2">
      <c r="B359" s="556"/>
      <c r="C359" s="626"/>
      <c r="D359" s="626"/>
      <c r="E359" s="626"/>
      <c r="F359" s="558"/>
      <c r="G359" s="774" t="s">
        <v>1126</v>
      </c>
      <c r="H359" s="775"/>
      <c r="I359" s="775"/>
      <c r="J359" s="775"/>
      <c r="K359" s="775"/>
      <c r="L359" s="775"/>
      <c r="M359" s="775"/>
      <c r="N359" s="775"/>
      <c r="O359" s="775"/>
      <c r="P359" s="775"/>
      <c r="Q359" s="775"/>
      <c r="R359" s="776"/>
      <c r="S359" s="640"/>
      <c r="T359" s="641"/>
      <c r="U359" s="257"/>
      <c r="W359" s="644"/>
      <c r="X359" s="644"/>
    </row>
    <row r="360" spans="2:24" ht="114.6" customHeight="1" x14ac:dyDescent="0.2">
      <c r="B360" s="422" t="s">
        <v>853</v>
      </c>
      <c r="C360" s="423"/>
      <c r="D360" s="423"/>
      <c r="E360" s="423"/>
      <c r="F360" s="424"/>
      <c r="G360" s="637" t="s">
        <v>1291</v>
      </c>
      <c r="H360" s="637"/>
      <c r="I360" s="637"/>
      <c r="J360" s="637"/>
      <c r="K360" s="637"/>
      <c r="L360" s="637"/>
      <c r="M360" s="637"/>
      <c r="N360" s="637"/>
      <c r="O360" s="637"/>
      <c r="P360" s="637"/>
      <c r="Q360" s="637"/>
      <c r="R360" s="637"/>
      <c r="S360" s="638"/>
      <c r="T360" s="639"/>
      <c r="U360" s="257"/>
    </row>
    <row r="361" spans="2:24" ht="169.9" customHeight="1" x14ac:dyDescent="0.2">
      <c r="B361" s="422" t="s">
        <v>854</v>
      </c>
      <c r="C361" s="423"/>
      <c r="D361" s="423"/>
      <c r="E361" s="423"/>
      <c r="F361" s="424"/>
      <c r="G361" s="573" t="s">
        <v>850</v>
      </c>
      <c r="H361" s="573"/>
      <c r="I361" s="573"/>
      <c r="J361" s="573"/>
      <c r="K361" s="573"/>
      <c r="L361" s="573"/>
      <c r="M361" s="573"/>
      <c r="N361" s="573"/>
      <c r="O361" s="573"/>
      <c r="P361" s="573"/>
      <c r="Q361" s="573"/>
      <c r="R361" s="573"/>
      <c r="S361" s="640"/>
      <c r="T361" s="641"/>
      <c r="U361" s="257"/>
    </row>
    <row r="362" spans="2:24" ht="165" customHeight="1" x14ac:dyDescent="0.2">
      <c r="B362" s="422" t="s">
        <v>855</v>
      </c>
      <c r="C362" s="423"/>
      <c r="D362" s="423"/>
      <c r="E362" s="423"/>
      <c r="F362" s="424"/>
      <c r="G362" s="573" t="s">
        <v>851</v>
      </c>
      <c r="H362" s="573"/>
      <c r="I362" s="573"/>
      <c r="J362" s="573"/>
      <c r="K362" s="573"/>
      <c r="L362" s="573"/>
      <c r="M362" s="573"/>
      <c r="N362" s="573"/>
      <c r="O362" s="573"/>
      <c r="P362" s="573"/>
      <c r="Q362" s="573"/>
      <c r="R362" s="573"/>
      <c r="S362" s="640"/>
      <c r="T362" s="641"/>
      <c r="U362" s="257"/>
    </row>
    <row r="363" spans="2:24" ht="93.6" customHeight="1" x14ac:dyDescent="0.2">
      <c r="B363" s="422" t="s">
        <v>856</v>
      </c>
      <c r="C363" s="423"/>
      <c r="D363" s="423"/>
      <c r="E363" s="423"/>
      <c r="F363" s="424"/>
      <c r="G363" s="573" t="s">
        <v>852</v>
      </c>
      <c r="H363" s="573"/>
      <c r="I363" s="573"/>
      <c r="J363" s="573"/>
      <c r="K363" s="573"/>
      <c r="L363" s="573"/>
      <c r="M363" s="573"/>
      <c r="N363" s="573"/>
      <c r="O363" s="573"/>
      <c r="P363" s="573"/>
      <c r="Q363" s="573"/>
      <c r="R363" s="573"/>
      <c r="S363" s="640"/>
      <c r="T363" s="641"/>
      <c r="U363" s="257"/>
    </row>
    <row r="364" spans="2:24" ht="127.15" customHeight="1" x14ac:dyDescent="0.2">
      <c r="B364" s="422" t="s">
        <v>857</v>
      </c>
      <c r="C364" s="423"/>
      <c r="D364" s="423"/>
      <c r="E364" s="423"/>
      <c r="F364" s="424"/>
      <c r="G364" s="573" t="s">
        <v>1113</v>
      </c>
      <c r="H364" s="573"/>
      <c r="I364" s="573"/>
      <c r="J364" s="573"/>
      <c r="K364" s="573"/>
      <c r="L364" s="573"/>
      <c r="M364" s="573"/>
      <c r="N364" s="573"/>
      <c r="O364" s="573"/>
      <c r="P364" s="573"/>
      <c r="Q364" s="573"/>
      <c r="R364" s="573"/>
      <c r="S364" s="640"/>
      <c r="T364" s="641"/>
      <c r="U364" s="257"/>
    </row>
    <row r="365" spans="2:24" ht="237.6" customHeight="1" x14ac:dyDescent="0.2">
      <c r="B365" s="422" t="s">
        <v>858</v>
      </c>
      <c r="C365" s="423"/>
      <c r="D365" s="423"/>
      <c r="E365" s="423"/>
      <c r="F365" s="424"/>
      <c r="G365" s="573" t="s">
        <v>1064</v>
      </c>
      <c r="H365" s="573"/>
      <c r="I365" s="573"/>
      <c r="J365" s="573"/>
      <c r="K365" s="573"/>
      <c r="L365" s="573"/>
      <c r="M365" s="573"/>
      <c r="N365" s="573"/>
      <c r="O365" s="573"/>
      <c r="P365" s="573"/>
      <c r="Q365" s="573"/>
      <c r="R365" s="573"/>
      <c r="S365" s="640"/>
      <c r="T365" s="641"/>
      <c r="U365" s="257"/>
    </row>
    <row r="366" spans="2:24" ht="147.6" customHeight="1" x14ac:dyDescent="0.2">
      <c r="B366" s="422" t="s">
        <v>859</v>
      </c>
      <c r="C366" s="423"/>
      <c r="D366" s="423"/>
      <c r="E366" s="423"/>
      <c r="F366" s="424"/>
      <c r="G366" s="573" t="s">
        <v>1114</v>
      </c>
      <c r="H366" s="573"/>
      <c r="I366" s="573"/>
      <c r="J366" s="573"/>
      <c r="K366" s="573"/>
      <c r="L366" s="573"/>
      <c r="M366" s="573"/>
      <c r="N366" s="573"/>
      <c r="O366" s="573"/>
      <c r="P366" s="573"/>
      <c r="Q366" s="573"/>
      <c r="R366" s="573"/>
      <c r="S366" s="640"/>
      <c r="T366" s="641"/>
      <c r="U366" s="257"/>
    </row>
    <row r="367" spans="2:24" ht="141.6" customHeight="1" x14ac:dyDescent="0.2">
      <c r="B367" s="422" t="s">
        <v>860</v>
      </c>
      <c r="C367" s="423"/>
      <c r="D367" s="423"/>
      <c r="E367" s="423"/>
      <c r="F367" s="424"/>
      <c r="G367" s="573" t="s">
        <v>1284</v>
      </c>
      <c r="H367" s="573"/>
      <c r="I367" s="573"/>
      <c r="J367" s="573"/>
      <c r="K367" s="573"/>
      <c r="L367" s="573"/>
      <c r="M367" s="573"/>
      <c r="N367" s="573"/>
      <c r="O367" s="573"/>
      <c r="P367" s="573"/>
      <c r="Q367" s="573"/>
      <c r="R367" s="573"/>
      <c r="S367" s="640"/>
      <c r="T367" s="641"/>
      <c r="U367" s="257"/>
    </row>
    <row r="368" spans="2:24" ht="102.6" customHeight="1" x14ac:dyDescent="0.2">
      <c r="B368" s="422" t="s">
        <v>861</v>
      </c>
      <c r="C368" s="423"/>
      <c r="D368" s="423"/>
      <c r="E368" s="423"/>
      <c r="F368" s="424"/>
      <c r="G368" s="573" t="s">
        <v>1127</v>
      </c>
      <c r="H368" s="573"/>
      <c r="I368" s="573"/>
      <c r="J368" s="573"/>
      <c r="K368" s="573"/>
      <c r="L368" s="573"/>
      <c r="M368" s="573"/>
      <c r="N368" s="573"/>
      <c r="O368" s="573"/>
      <c r="P368" s="573"/>
      <c r="Q368" s="573"/>
      <c r="R368" s="573"/>
      <c r="S368" s="640"/>
      <c r="T368" s="641"/>
      <c r="U368" s="257"/>
    </row>
    <row r="369" spans="1:21" ht="102.6" customHeight="1" x14ac:dyDescent="0.2">
      <c r="B369" s="422" t="s">
        <v>862</v>
      </c>
      <c r="C369" s="423"/>
      <c r="D369" s="423"/>
      <c r="E369" s="423"/>
      <c r="F369" s="424"/>
      <c r="G369" s="573" t="s">
        <v>1285</v>
      </c>
      <c r="H369" s="573"/>
      <c r="I369" s="573"/>
      <c r="J369" s="573"/>
      <c r="K369" s="573"/>
      <c r="L369" s="573"/>
      <c r="M369" s="573"/>
      <c r="N369" s="573"/>
      <c r="O369" s="573"/>
      <c r="P369" s="573"/>
      <c r="Q369" s="573"/>
      <c r="R369" s="573"/>
      <c r="S369" s="640"/>
      <c r="T369" s="641"/>
      <c r="U369" s="257"/>
    </row>
    <row r="370" spans="1:21" ht="152.44999999999999" customHeight="1" x14ac:dyDescent="0.2">
      <c r="B370" s="422" t="s">
        <v>863</v>
      </c>
      <c r="C370" s="423"/>
      <c r="D370" s="423"/>
      <c r="E370" s="423"/>
      <c r="F370" s="424"/>
      <c r="G370" s="573" t="s">
        <v>1286</v>
      </c>
      <c r="H370" s="573"/>
      <c r="I370" s="573"/>
      <c r="J370" s="573"/>
      <c r="K370" s="573"/>
      <c r="L370" s="573"/>
      <c r="M370" s="573"/>
      <c r="N370" s="573"/>
      <c r="O370" s="573"/>
      <c r="P370" s="573"/>
      <c r="Q370" s="573"/>
      <c r="R370" s="573"/>
      <c r="S370" s="640"/>
      <c r="T370" s="641"/>
      <c r="U370" s="257"/>
    </row>
    <row r="371" spans="1:21" ht="126" customHeight="1" x14ac:dyDescent="0.2">
      <c r="B371" s="422" t="s">
        <v>977</v>
      </c>
      <c r="C371" s="423"/>
      <c r="D371" s="423"/>
      <c r="E371" s="423"/>
      <c r="F371" s="424"/>
      <c r="G371" s="573" t="s">
        <v>1287</v>
      </c>
      <c r="H371" s="573"/>
      <c r="I371" s="573"/>
      <c r="J371" s="573"/>
      <c r="K371" s="573"/>
      <c r="L371" s="573"/>
      <c r="M371" s="573"/>
      <c r="N371" s="573"/>
      <c r="O371" s="573"/>
      <c r="P371" s="573"/>
      <c r="Q371" s="573"/>
      <c r="R371" s="573"/>
      <c r="S371" s="640"/>
      <c r="T371" s="641"/>
      <c r="U371" s="257"/>
    </row>
    <row r="372" spans="1:21" ht="101.45" customHeight="1" x14ac:dyDescent="0.2">
      <c r="B372" s="422" t="s">
        <v>1065</v>
      </c>
      <c r="C372" s="423"/>
      <c r="D372" s="423"/>
      <c r="E372" s="423"/>
      <c r="F372" s="424"/>
      <c r="G372" s="573" t="s">
        <v>1288</v>
      </c>
      <c r="H372" s="573"/>
      <c r="I372" s="573"/>
      <c r="J372" s="573"/>
      <c r="K372" s="573"/>
      <c r="L372" s="573"/>
      <c r="M372" s="573"/>
      <c r="N372" s="573"/>
      <c r="O372" s="573"/>
      <c r="P372" s="573"/>
      <c r="Q372" s="573"/>
      <c r="R372" s="573"/>
      <c r="S372" s="640"/>
      <c r="T372" s="641"/>
      <c r="U372" s="257"/>
    </row>
    <row r="373" spans="1:21" ht="116.45" customHeight="1" x14ac:dyDescent="0.2">
      <c r="B373" s="422" t="s">
        <v>1093</v>
      </c>
      <c r="C373" s="423"/>
      <c r="D373" s="423"/>
      <c r="E373" s="423"/>
      <c r="F373" s="424"/>
      <c r="G373" s="573" t="s">
        <v>1289</v>
      </c>
      <c r="H373" s="573"/>
      <c r="I373" s="573"/>
      <c r="J373" s="573"/>
      <c r="K373" s="573"/>
      <c r="L373" s="573"/>
      <c r="M373" s="573"/>
      <c r="N373" s="573"/>
      <c r="O373" s="573"/>
      <c r="P373" s="573"/>
      <c r="Q373" s="573"/>
      <c r="R373" s="573"/>
      <c r="S373" s="640"/>
      <c r="T373" s="641"/>
      <c r="U373" s="257"/>
    </row>
    <row r="374" spans="1:21" ht="101.45" customHeight="1" x14ac:dyDescent="0.2">
      <c r="B374" s="422" t="s">
        <v>1092</v>
      </c>
      <c r="C374" s="423"/>
      <c r="D374" s="423"/>
      <c r="E374" s="423"/>
      <c r="F374" s="424"/>
      <c r="G374" s="573" t="s">
        <v>1290</v>
      </c>
      <c r="H374" s="573"/>
      <c r="I374" s="573"/>
      <c r="J374" s="573"/>
      <c r="K374" s="573"/>
      <c r="L374" s="573"/>
      <c r="M374" s="573"/>
      <c r="N374" s="573"/>
      <c r="O374" s="573"/>
      <c r="P374" s="573"/>
      <c r="Q374" s="573"/>
      <c r="R374" s="573"/>
      <c r="S374" s="642"/>
      <c r="T374" s="643"/>
      <c r="U374" s="257"/>
    </row>
    <row r="375" spans="1:21" ht="15" customHeight="1" x14ac:dyDescent="0.2">
      <c r="B375" s="581" t="s">
        <v>111</v>
      </c>
      <c r="C375" s="582"/>
      <c r="D375" s="582"/>
      <c r="E375" s="582"/>
      <c r="F375" s="582"/>
      <c r="G375" s="582"/>
      <c r="H375" s="582"/>
      <c r="I375" s="582"/>
      <c r="J375" s="582"/>
      <c r="K375" s="582"/>
      <c r="L375" s="582"/>
      <c r="M375" s="582"/>
      <c r="N375" s="582"/>
      <c r="O375" s="582"/>
      <c r="P375" s="582"/>
      <c r="Q375" s="582"/>
      <c r="R375" s="582"/>
      <c r="S375" s="582"/>
      <c r="T375" s="583"/>
    </row>
    <row r="376" spans="1:21" ht="15" customHeight="1" x14ac:dyDescent="0.2">
      <c r="B376" s="584" t="s">
        <v>46</v>
      </c>
      <c r="C376" s="585"/>
      <c r="D376" s="585"/>
      <c r="E376" s="585"/>
      <c r="F376" s="586"/>
      <c r="G376" s="479" t="s">
        <v>102</v>
      </c>
      <c r="H376" s="591"/>
      <c r="I376" s="591"/>
      <c r="J376" s="591"/>
      <c r="K376" s="591"/>
      <c r="L376" s="591"/>
      <c r="M376" s="591"/>
      <c r="N376" s="591"/>
      <c r="O376" s="591"/>
      <c r="P376" s="591"/>
      <c r="Q376" s="591"/>
      <c r="R376" s="480"/>
      <c r="S376" s="479" t="s">
        <v>103</v>
      </c>
      <c r="T376" s="480"/>
    </row>
    <row r="377" spans="1:21" ht="133.15" customHeight="1" x14ac:dyDescent="0.2">
      <c r="A377" s="54"/>
      <c r="B377" s="449" t="s">
        <v>535</v>
      </c>
      <c r="C377" s="450"/>
      <c r="D377" s="450"/>
      <c r="E377" s="450"/>
      <c r="F377" s="451"/>
      <c r="G377" s="580" t="s">
        <v>1420</v>
      </c>
      <c r="H377" s="580"/>
      <c r="I377" s="580"/>
      <c r="J377" s="580"/>
      <c r="K377" s="580"/>
      <c r="L377" s="580"/>
      <c r="M377" s="580"/>
      <c r="N377" s="580"/>
      <c r="O377" s="580"/>
      <c r="P377" s="580"/>
      <c r="Q377" s="580"/>
      <c r="R377" s="580"/>
      <c r="S377" s="578" t="s">
        <v>1421</v>
      </c>
      <c r="T377" s="579"/>
    </row>
    <row r="378" spans="1:21" ht="216" customHeight="1" x14ac:dyDescent="0.2">
      <c r="A378" s="54"/>
      <c r="B378" s="449" t="s">
        <v>536</v>
      </c>
      <c r="C378" s="450"/>
      <c r="D378" s="450"/>
      <c r="E378" s="450"/>
      <c r="F378" s="451"/>
      <c r="G378" s="587" t="s">
        <v>1422</v>
      </c>
      <c r="H378" s="588"/>
      <c r="I378" s="588"/>
      <c r="J378" s="588"/>
      <c r="K378" s="588"/>
      <c r="L378" s="588"/>
      <c r="M378" s="588"/>
      <c r="N378" s="588"/>
      <c r="O378" s="588"/>
      <c r="P378" s="588"/>
      <c r="Q378" s="588"/>
      <c r="R378" s="589"/>
      <c r="S378" s="578" t="str">
        <f>+S377</f>
        <v>Actividades de Operación ejecutadas en la Fase de Construcción
Semana 284</v>
      </c>
      <c r="T378" s="579"/>
    </row>
    <row r="379" spans="1:21" ht="217.9" customHeight="1" x14ac:dyDescent="0.2">
      <c r="A379" s="54"/>
      <c r="B379" s="449" t="s">
        <v>537</v>
      </c>
      <c r="C379" s="450"/>
      <c r="D379" s="450"/>
      <c r="E379" s="450"/>
      <c r="F379" s="451"/>
      <c r="G379" s="575" t="s">
        <v>1425</v>
      </c>
      <c r="H379" s="576"/>
      <c r="I379" s="576"/>
      <c r="J379" s="576"/>
      <c r="K379" s="576"/>
      <c r="L379" s="576"/>
      <c r="M379" s="576"/>
      <c r="N379" s="576"/>
      <c r="O379" s="576"/>
      <c r="P379" s="576"/>
      <c r="Q379" s="576"/>
      <c r="R379" s="577"/>
      <c r="S379" s="578" t="str">
        <f>+S377</f>
        <v>Actividades de Operación ejecutadas en la Fase de Construcción
Semana 284</v>
      </c>
      <c r="T379" s="579"/>
    </row>
    <row r="380" spans="1:21" ht="192.6" customHeight="1" x14ac:dyDescent="0.2">
      <c r="A380" s="54"/>
      <c r="B380" s="449" t="s">
        <v>538</v>
      </c>
      <c r="C380" s="450"/>
      <c r="D380" s="450"/>
      <c r="E380" s="450"/>
      <c r="F380" s="451"/>
      <c r="G380" s="575" t="s">
        <v>1424</v>
      </c>
      <c r="H380" s="576"/>
      <c r="I380" s="576"/>
      <c r="J380" s="576"/>
      <c r="K380" s="576"/>
      <c r="L380" s="576"/>
      <c r="M380" s="576"/>
      <c r="N380" s="576"/>
      <c r="O380" s="576"/>
      <c r="P380" s="576"/>
      <c r="Q380" s="576"/>
      <c r="R380" s="577"/>
      <c r="S380" s="578" t="str">
        <f>+S379</f>
        <v>Actividades de Operación ejecutadas en la Fase de Construcción
Semana 284</v>
      </c>
      <c r="T380" s="579"/>
    </row>
    <row r="381" spans="1:21" ht="160.9" customHeight="1" x14ac:dyDescent="0.2">
      <c r="A381" s="54"/>
      <c r="B381" s="449" t="s">
        <v>539</v>
      </c>
      <c r="C381" s="450"/>
      <c r="D381" s="450"/>
      <c r="E381" s="450"/>
      <c r="F381" s="451"/>
      <c r="G381" s="575" t="s">
        <v>1423</v>
      </c>
      <c r="H381" s="576"/>
      <c r="I381" s="576"/>
      <c r="J381" s="576"/>
      <c r="K381" s="576"/>
      <c r="L381" s="576"/>
      <c r="M381" s="576"/>
      <c r="N381" s="576"/>
      <c r="O381" s="576"/>
      <c r="P381" s="576"/>
      <c r="Q381" s="576"/>
      <c r="R381" s="577"/>
      <c r="S381" s="578" t="str">
        <f>+S377</f>
        <v>Actividades de Operación ejecutadas en la Fase de Construcción
Semana 284</v>
      </c>
      <c r="T381" s="579"/>
    </row>
    <row r="382" spans="1:21" ht="228.6" customHeight="1" x14ac:dyDescent="0.2">
      <c r="A382" s="54"/>
      <c r="B382" s="449" t="s">
        <v>540</v>
      </c>
      <c r="C382" s="450"/>
      <c r="D382" s="450"/>
      <c r="E382" s="450"/>
      <c r="F382" s="451"/>
      <c r="G382" s="610" t="s">
        <v>1426</v>
      </c>
      <c r="H382" s="611"/>
      <c r="I382" s="611"/>
      <c r="J382" s="611"/>
      <c r="K382" s="611"/>
      <c r="L382" s="611"/>
      <c r="M382" s="611"/>
      <c r="N382" s="611"/>
      <c r="O382" s="611"/>
      <c r="P382" s="611"/>
      <c r="Q382" s="611"/>
      <c r="R382" s="611"/>
      <c r="S382" s="578" t="str">
        <f>+S377</f>
        <v>Actividades de Operación ejecutadas en la Fase de Construcción
Semana 284</v>
      </c>
      <c r="T382" s="579"/>
    </row>
    <row r="383" spans="1:21" ht="250.15" customHeight="1" x14ac:dyDescent="0.2">
      <c r="B383" s="553" t="s">
        <v>305</v>
      </c>
      <c r="C383" s="554"/>
      <c r="D383" s="554"/>
      <c r="E383" s="554"/>
      <c r="F383" s="554"/>
      <c r="G383" s="607"/>
      <c r="H383" s="608"/>
      <c r="I383" s="608"/>
      <c r="J383" s="608"/>
      <c r="K383" s="608"/>
      <c r="L383" s="608"/>
      <c r="M383" s="608"/>
      <c r="N383" s="608"/>
      <c r="O383" s="608"/>
      <c r="P383" s="608"/>
      <c r="Q383" s="608"/>
      <c r="R383" s="609"/>
      <c r="S383" s="449"/>
      <c r="T383" s="451"/>
    </row>
    <row r="384" spans="1:21" ht="14.1" customHeight="1" x14ac:dyDescent="0.2">
      <c r="B384" s="68"/>
      <c r="C384" s="51"/>
      <c r="D384" s="51"/>
      <c r="E384" s="51"/>
      <c r="F384" s="51"/>
      <c r="G384" s="65"/>
      <c r="H384" s="49"/>
      <c r="I384" s="49"/>
      <c r="J384" s="49"/>
      <c r="K384" s="49"/>
      <c r="L384" s="49"/>
      <c r="M384" s="49"/>
      <c r="N384" s="49"/>
      <c r="O384" s="49"/>
      <c r="P384" s="49"/>
      <c r="Q384" s="49"/>
      <c r="R384" s="49"/>
      <c r="S384" s="51"/>
      <c r="T384" s="69"/>
    </row>
    <row r="385" spans="2:20" ht="24" customHeight="1" x14ac:dyDescent="0.2">
      <c r="B385" s="598" t="s">
        <v>104</v>
      </c>
      <c r="C385" s="599"/>
      <c r="D385" s="599"/>
      <c r="E385" s="599"/>
      <c r="F385" s="599"/>
      <c r="G385" s="599"/>
      <c r="H385" s="599"/>
      <c r="I385" s="599"/>
      <c r="J385" s="599"/>
      <c r="K385" s="599"/>
      <c r="L385" s="599"/>
      <c r="M385" s="599"/>
      <c r="N385" s="599"/>
      <c r="O385" s="599"/>
      <c r="P385" s="599"/>
      <c r="Q385" s="599"/>
      <c r="R385" s="599"/>
      <c r="S385" s="599"/>
      <c r="T385" s="600"/>
    </row>
    <row r="386" spans="2:20" ht="253.9" customHeight="1" x14ac:dyDescent="0.2">
      <c r="B386" s="612" t="s">
        <v>1362</v>
      </c>
      <c r="C386" s="612"/>
      <c r="D386" s="612"/>
      <c r="E386" s="612"/>
      <c r="F386" s="612"/>
      <c r="G386" s="612"/>
      <c r="H386" s="612"/>
      <c r="I386" s="612"/>
      <c r="J386" s="612"/>
      <c r="K386" s="612"/>
      <c r="L386" s="612"/>
      <c r="M386" s="612"/>
      <c r="N386" s="612"/>
      <c r="O386" s="612"/>
      <c r="P386" s="612"/>
      <c r="Q386" s="612"/>
      <c r="R386" s="612"/>
      <c r="S386" s="612"/>
      <c r="T386" s="612"/>
    </row>
    <row r="387" spans="2:20" ht="14.25" customHeight="1" x14ac:dyDescent="0.2">
      <c r="B387" s="601"/>
      <c r="C387" s="601"/>
      <c r="D387" s="601"/>
      <c r="E387" s="601"/>
      <c r="F387" s="601"/>
      <c r="G387" s="601"/>
      <c r="H387" s="601"/>
      <c r="I387" s="601"/>
      <c r="J387" s="601"/>
      <c r="K387" s="601"/>
      <c r="L387" s="601"/>
      <c r="M387" s="601"/>
      <c r="N387" s="601"/>
      <c r="O387" s="601"/>
      <c r="P387" s="601"/>
      <c r="Q387" s="602"/>
      <c r="R387" s="603"/>
      <c r="S387" s="601"/>
      <c r="T387" s="602"/>
    </row>
    <row r="388" spans="2:20" ht="15" customHeight="1" x14ac:dyDescent="0.2">
      <c r="B388" s="604" t="s">
        <v>105</v>
      </c>
      <c r="C388" s="605"/>
      <c r="D388" s="605"/>
      <c r="E388" s="605"/>
      <c r="F388" s="606"/>
      <c r="G388" s="604" t="s">
        <v>106</v>
      </c>
      <c r="H388" s="605"/>
      <c r="I388" s="605"/>
      <c r="J388" s="605"/>
      <c r="K388" s="605"/>
      <c r="L388" s="605"/>
      <c r="M388" s="605"/>
      <c r="N388" s="605"/>
      <c r="O388" s="605"/>
      <c r="P388" s="606"/>
      <c r="Q388" s="604" t="s">
        <v>107</v>
      </c>
      <c r="R388" s="605"/>
      <c r="S388" s="605"/>
      <c r="T388" s="606"/>
    </row>
    <row r="389" spans="2:20" ht="114.75" customHeight="1" x14ac:dyDescent="0.2">
      <c r="B389" s="592" t="s">
        <v>454</v>
      </c>
      <c r="C389" s="593"/>
      <c r="D389" s="593"/>
      <c r="E389" s="593"/>
      <c r="F389" s="594"/>
      <c r="G389" s="595" t="s">
        <v>287</v>
      </c>
      <c r="H389" s="596"/>
      <c r="I389" s="596"/>
      <c r="J389" s="596"/>
      <c r="K389" s="596"/>
      <c r="L389" s="596"/>
      <c r="M389" s="596"/>
      <c r="N389" s="596"/>
      <c r="O389" s="596"/>
      <c r="P389" s="597"/>
      <c r="Q389" s="595" t="s">
        <v>115</v>
      </c>
      <c r="R389" s="596"/>
      <c r="S389" s="596"/>
      <c r="T389" s="597"/>
    </row>
    <row r="390" spans="2:20" ht="13.9" customHeight="1" x14ac:dyDescent="0.2">
      <c r="G390" s="47"/>
      <c r="H390" s="47"/>
      <c r="I390" s="47"/>
      <c r="J390" s="47"/>
      <c r="K390" s="47"/>
      <c r="L390" s="47"/>
      <c r="M390" s="47"/>
      <c r="N390" s="47"/>
      <c r="O390" s="47"/>
      <c r="P390" s="47"/>
      <c r="Q390" s="48"/>
      <c r="R390" s="48"/>
    </row>
  </sheetData>
  <mergeCells count="1012">
    <mergeCell ref="G343:R344"/>
    <mergeCell ref="G356:R356"/>
    <mergeCell ref="E229:F229"/>
    <mergeCell ref="K219:T219"/>
    <mergeCell ref="C204:D204"/>
    <mergeCell ref="D190:E190"/>
    <mergeCell ref="F190:I190"/>
    <mergeCell ref="J190:T190"/>
    <mergeCell ref="B183:C183"/>
    <mergeCell ref="F183:I183"/>
    <mergeCell ref="E206:F206"/>
    <mergeCell ref="C205:D205"/>
    <mergeCell ref="C214:D214"/>
    <mergeCell ref="E214:F214"/>
    <mergeCell ref="C217:D217"/>
    <mergeCell ref="E217:F217"/>
    <mergeCell ref="D187:E187"/>
    <mergeCell ref="J186:T186"/>
    <mergeCell ref="G204:J204"/>
    <mergeCell ref="K204:T204"/>
    <mergeCell ref="F191:I191"/>
    <mergeCell ref="C194:E194"/>
    <mergeCell ref="H194:I194"/>
    <mergeCell ref="J191:T191"/>
    <mergeCell ref="G205:J205"/>
    <mergeCell ref="E204:F204"/>
    <mergeCell ref="C208:D208"/>
    <mergeCell ref="G211:J211"/>
    <mergeCell ref="J194:L194"/>
    <mergeCell ref="D185:E185"/>
    <mergeCell ref="G210:J210"/>
    <mergeCell ref="H197:I197"/>
    <mergeCell ref="F164:I164"/>
    <mergeCell ref="F184:I184"/>
    <mergeCell ref="B373:F373"/>
    <mergeCell ref="G373:R373"/>
    <mergeCell ref="B372:F372"/>
    <mergeCell ref="G372:R372"/>
    <mergeCell ref="C192:T192"/>
    <mergeCell ref="F194:G194"/>
    <mergeCell ref="D188:E188"/>
    <mergeCell ref="B164:C164"/>
    <mergeCell ref="D182:E182"/>
    <mergeCell ref="D170:E170"/>
    <mergeCell ref="B179:C179"/>
    <mergeCell ref="E228:F228"/>
    <mergeCell ref="C226:D226"/>
    <mergeCell ref="G224:J224"/>
    <mergeCell ref="B161:C161"/>
    <mergeCell ref="D186:E186"/>
    <mergeCell ref="J178:T178"/>
    <mergeCell ref="F176:I176"/>
    <mergeCell ref="J180:T180"/>
    <mergeCell ref="B190:C190"/>
    <mergeCell ref="K232:T232"/>
    <mergeCell ref="C232:D232"/>
    <mergeCell ref="E232:F232"/>
    <mergeCell ref="G232:J232"/>
    <mergeCell ref="M193:T193"/>
    <mergeCell ref="H198:L198"/>
    <mergeCell ref="G209:J209"/>
    <mergeCell ref="C229:D229"/>
    <mergeCell ref="G357:R358"/>
    <mergeCell ref="G359:R359"/>
    <mergeCell ref="E197:F197"/>
    <mergeCell ref="K205:T205"/>
    <mergeCell ref="K220:T220"/>
    <mergeCell ref="E215:F215"/>
    <mergeCell ref="J185:T185"/>
    <mergeCell ref="C203:D203"/>
    <mergeCell ref="J195:L195"/>
    <mergeCell ref="M194:T200"/>
    <mergeCell ref="K218:T218"/>
    <mergeCell ref="G214:J214"/>
    <mergeCell ref="E198:F198"/>
    <mergeCell ref="J184:T184"/>
    <mergeCell ref="F174:I174"/>
    <mergeCell ref="D175:E175"/>
    <mergeCell ref="J176:T176"/>
    <mergeCell ref="D169:E169"/>
    <mergeCell ref="J179:T179"/>
    <mergeCell ref="C201:F201"/>
    <mergeCell ref="G213:J213"/>
    <mergeCell ref="D173:E173"/>
    <mergeCell ref="J172:T172"/>
    <mergeCell ref="D174:E174"/>
    <mergeCell ref="B175:C175"/>
    <mergeCell ref="S132:T132"/>
    <mergeCell ref="F181:I181"/>
    <mergeCell ref="D180:E180"/>
    <mergeCell ref="B160:C160"/>
    <mergeCell ref="D183:E183"/>
    <mergeCell ref="F167:I167"/>
    <mergeCell ref="F168:I168"/>
    <mergeCell ref="J163:T163"/>
    <mergeCell ref="B128:C128"/>
    <mergeCell ref="D129:J129"/>
    <mergeCell ref="B131:C131"/>
    <mergeCell ref="B132:C132"/>
    <mergeCell ref="D132:J132"/>
    <mergeCell ref="S128:T128"/>
    <mergeCell ref="S129:T129"/>
    <mergeCell ref="D181:E181"/>
    <mergeCell ref="F171:I171"/>
    <mergeCell ref="J171:T171"/>
    <mergeCell ref="J165:T165"/>
    <mergeCell ref="D166:E166"/>
    <mergeCell ref="B163:C163"/>
    <mergeCell ref="B168:C168"/>
    <mergeCell ref="B181:C181"/>
    <mergeCell ref="D176:E176"/>
    <mergeCell ref="B177:C177"/>
    <mergeCell ref="B171:C171"/>
    <mergeCell ref="D171:E171"/>
    <mergeCell ref="D130:J130"/>
    <mergeCell ref="B151:D151"/>
    <mergeCell ref="F160:I160"/>
    <mergeCell ref="F165:I165"/>
    <mergeCell ref="J164:T164"/>
    <mergeCell ref="B145:D145"/>
    <mergeCell ref="B133:C133"/>
    <mergeCell ref="B144:D144"/>
    <mergeCell ref="B135:T135"/>
    <mergeCell ref="S133:T133"/>
    <mergeCell ref="D105:J105"/>
    <mergeCell ref="J93:R93"/>
    <mergeCell ref="B101:C101"/>
    <mergeCell ref="G152:H152"/>
    <mergeCell ref="S108:T108"/>
    <mergeCell ref="S109:T109"/>
    <mergeCell ref="K132:R132"/>
    <mergeCell ref="B141:D141"/>
    <mergeCell ref="E141:F141"/>
    <mergeCell ref="B150:K150"/>
    <mergeCell ref="J160:T160"/>
    <mergeCell ref="J174:T174"/>
    <mergeCell ref="F170:I170"/>
    <mergeCell ref="J161:T161"/>
    <mergeCell ref="B170:C170"/>
    <mergeCell ref="S97:T97"/>
    <mergeCell ref="C89:D96"/>
    <mergeCell ref="S96:T96"/>
    <mergeCell ref="S95:T95"/>
    <mergeCell ref="E95:I95"/>
    <mergeCell ref="F169:I169"/>
    <mergeCell ref="B89:B96"/>
    <mergeCell ref="E94:I94"/>
    <mergeCell ref="J94:R94"/>
    <mergeCell ref="B127:T127"/>
    <mergeCell ref="K133:R133"/>
    <mergeCell ref="L136:T147"/>
    <mergeCell ref="K201:T202"/>
    <mergeCell ref="F175:I175"/>
    <mergeCell ref="D189:E189"/>
    <mergeCell ref="K197:L197"/>
    <mergeCell ref="F178:I178"/>
    <mergeCell ref="C210:D210"/>
    <mergeCell ref="G201:J202"/>
    <mergeCell ref="E211:F211"/>
    <mergeCell ref="E208:F208"/>
    <mergeCell ref="K129:R129"/>
    <mergeCell ref="E207:F207"/>
    <mergeCell ref="E210:F210"/>
    <mergeCell ref="C218:D218"/>
    <mergeCell ref="K207:T207"/>
    <mergeCell ref="G217:J217"/>
    <mergeCell ref="E220:F220"/>
    <mergeCell ref="C198:D198"/>
    <mergeCell ref="B184:C184"/>
    <mergeCell ref="K206:T206"/>
    <mergeCell ref="D163:E163"/>
    <mergeCell ref="B169:C169"/>
    <mergeCell ref="J173:T173"/>
    <mergeCell ref="D168:E168"/>
    <mergeCell ref="D179:E179"/>
    <mergeCell ref="D178:E178"/>
    <mergeCell ref="H195:I195"/>
    <mergeCell ref="D162:E162"/>
    <mergeCell ref="E152:F152"/>
    <mergeCell ref="B159:C159"/>
    <mergeCell ref="F187:I187"/>
    <mergeCell ref="J187:T187"/>
    <mergeCell ref="D154:E154"/>
    <mergeCell ref="E224:F224"/>
    <mergeCell ref="G220:J220"/>
    <mergeCell ref="G223:J223"/>
    <mergeCell ref="E221:F221"/>
    <mergeCell ref="G221:J221"/>
    <mergeCell ref="G219:J219"/>
    <mergeCell ref="E218:F218"/>
    <mergeCell ref="K222:T222"/>
    <mergeCell ref="K215:T215"/>
    <mergeCell ref="G207:J207"/>
    <mergeCell ref="G218:J218"/>
    <mergeCell ref="G208:J208"/>
    <mergeCell ref="K208:T208"/>
    <mergeCell ref="C221:D221"/>
    <mergeCell ref="C209:D209"/>
    <mergeCell ref="C211:D211"/>
    <mergeCell ref="C216:D216"/>
    <mergeCell ref="E216:F216"/>
    <mergeCell ref="C224:D224"/>
    <mergeCell ref="C222:D222"/>
    <mergeCell ref="K216:T216"/>
    <mergeCell ref="G216:J216"/>
    <mergeCell ref="E209:F209"/>
    <mergeCell ref="M236:T244"/>
    <mergeCell ref="C236:L236"/>
    <mergeCell ref="F238:G238"/>
    <mergeCell ref="K217:T217"/>
    <mergeCell ref="E219:F219"/>
    <mergeCell ref="E247:F247"/>
    <mergeCell ref="E241:F241"/>
    <mergeCell ref="J244:K244"/>
    <mergeCell ref="K227:T227"/>
    <mergeCell ref="K221:T221"/>
    <mergeCell ref="K212:T212"/>
    <mergeCell ref="K224:T224"/>
    <mergeCell ref="C237:E237"/>
    <mergeCell ref="K230:T230"/>
    <mergeCell ref="G229:J229"/>
    <mergeCell ref="G222:J222"/>
    <mergeCell ref="G206:J206"/>
    <mergeCell ref="C219:D219"/>
    <mergeCell ref="C215:D215"/>
    <mergeCell ref="G225:J225"/>
    <mergeCell ref="K209:T209"/>
    <mergeCell ref="E222:F222"/>
    <mergeCell ref="K214:T214"/>
    <mergeCell ref="E227:F227"/>
    <mergeCell ref="G227:J227"/>
    <mergeCell ref="C207:D207"/>
    <mergeCell ref="E212:F212"/>
    <mergeCell ref="K226:T226"/>
    <mergeCell ref="K229:T229"/>
    <mergeCell ref="E223:F223"/>
    <mergeCell ref="G212:J212"/>
    <mergeCell ref="C225:D225"/>
    <mergeCell ref="E82:I82"/>
    <mergeCell ref="E73:H73"/>
    <mergeCell ref="E88:I88"/>
    <mergeCell ref="J88:R88"/>
    <mergeCell ref="J84:R84"/>
    <mergeCell ref="S81:T81"/>
    <mergeCell ref="E83:I83"/>
    <mergeCell ref="E92:I92"/>
    <mergeCell ref="E91:I91"/>
    <mergeCell ref="J91:R91"/>
    <mergeCell ref="K210:T210"/>
    <mergeCell ref="E86:I86"/>
    <mergeCell ref="J86:R86"/>
    <mergeCell ref="S86:T86"/>
    <mergeCell ref="S90:T90"/>
    <mergeCell ref="S87:T87"/>
    <mergeCell ref="D177:E177"/>
    <mergeCell ref="F177:I177"/>
    <mergeCell ref="J177:T177"/>
    <mergeCell ref="J188:T188"/>
    <mergeCell ref="F179:I179"/>
    <mergeCell ref="J182:T182"/>
    <mergeCell ref="B99:T99"/>
    <mergeCell ref="B146:D146"/>
    <mergeCell ref="B172:C172"/>
    <mergeCell ref="J175:T175"/>
    <mergeCell ref="E90:I90"/>
    <mergeCell ref="E87:I87"/>
    <mergeCell ref="J90:R90"/>
    <mergeCell ref="S89:T89"/>
    <mergeCell ref="S92:T92"/>
    <mergeCell ref="K102:R102"/>
    <mergeCell ref="E69:H69"/>
    <mergeCell ref="E70:H70"/>
    <mergeCell ref="S56:T56"/>
    <mergeCell ref="I53:R53"/>
    <mergeCell ref="E66:H66"/>
    <mergeCell ref="E53:H53"/>
    <mergeCell ref="I50:R50"/>
    <mergeCell ref="E58:H58"/>
    <mergeCell ref="I56:R56"/>
    <mergeCell ref="C77:D77"/>
    <mergeCell ref="B78:B85"/>
    <mergeCell ref="S79:T79"/>
    <mergeCell ref="E79:I79"/>
    <mergeCell ref="J79:R79"/>
    <mergeCell ref="E77:I77"/>
    <mergeCell ref="J77:R77"/>
    <mergeCell ref="S77:T77"/>
    <mergeCell ref="J81:R81"/>
    <mergeCell ref="J78:R78"/>
    <mergeCell ref="B73:B75"/>
    <mergeCell ref="S78:T78"/>
    <mergeCell ref="S82:T82"/>
    <mergeCell ref="C73:D75"/>
    <mergeCell ref="E75:H75"/>
    <mergeCell ref="I75:R75"/>
    <mergeCell ref="S73:T73"/>
    <mergeCell ref="S74:T74"/>
    <mergeCell ref="S75:T75"/>
    <mergeCell ref="E81:I81"/>
    <mergeCell ref="S85:T85"/>
    <mergeCell ref="J85:R85"/>
    <mergeCell ref="E84:I84"/>
    <mergeCell ref="I66:R66"/>
    <mergeCell ref="E60:H60"/>
    <mergeCell ref="S71:T71"/>
    <mergeCell ref="I70:R70"/>
    <mergeCell ref="I68:R68"/>
    <mergeCell ref="I71:R71"/>
    <mergeCell ref="S67:T67"/>
    <mergeCell ref="I60:R60"/>
    <mergeCell ref="E72:H72"/>
    <mergeCell ref="B40:H40"/>
    <mergeCell ref="I40:J40"/>
    <mergeCell ref="K40:L40"/>
    <mergeCell ref="M40:R40"/>
    <mergeCell ref="S52:T52"/>
    <mergeCell ref="S61:T61"/>
    <mergeCell ref="C51:D61"/>
    <mergeCell ref="E59:H59"/>
    <mergeCell ref="S53:T53"/>
    <mergeCell ref="B62:B72"/>
    <mergeCell ref="B48:T48"/>
    <mergeCell ref="B49:T49"/>
    <mergeCell ref="E50:H50"/>
    <mergeCell ref="S59:T59"/>
    <mergeCell ref="I51:R51"/>
    <mergeCell ref="S51:T51"/>
    <mergeCell ref="B51:B61"/>
    <mergeCell ref="I52:R52"/>
    <mergeCell ref="E57:H57"/>
    <mergeCell ref="I54:R54"/>
    <mergeCell ref="S54:T54"/>
    <mergeCell ref="I58:R58"/>
    <mergeCell ref="I63:R63"/>
    <mergeCell ref="S80:T80"/>
    <mergeCell ref="B39:H39"/>
    <mergeCell ref="I39:J39"/>
    <mergeCell ref="I62:R62"/>
    <mergeCell ref="E68:H68"/>
    <mergeCell ref="I57:R57"/>
    <mergeCell ref="E67:H67"/>
    <mergeCell ref="E54:H54"/>
    <mergeCell ref="E63:H63"/>
    <mergeCell ref="S38:T38"/>
    <mergeCell ref="I59:R59"/>
    <mergeCell ref="E65:H65"/>
    <mergeCell ref="I65:R65"/>
    <mergeCell ref="E51:H51"/>
    <mergeCell ref="I55:R55"/>
    <mergeCell ref="S55:T55"/>
    <mergeCell ref="I61:R61"/>
    <mergeCell ref="C50:D50"/>
    <mergeCell ref="S68:T68"/>
    <mergeCell ref="S64:T64"/>
    <mergeCell ref="S65:T65"/>
    <mergeCell ref="I67:R67"/>
    <mergeCell ref="K39:L39"/>
    <mergeCell ref="M39:R39"/>
    <mergeCell ref="B41:H41"/>
    <mergeCell ref="S57:T57"/>
    <mergeCell ref="E71:H71"/>
    <mergeCell ref="S62:T62"/>
    <mergeCell ref="I41:J41"/>
    <mergeCell ref="S72:T72"/>
    <mergeCell ref="E64:H64"/>
    <mergeCell ref="E62:H62"/>
    <mergeCell ref="K41:L41"/>
    <mergeCell ref="M41:R41"/>
    <mergeCell ref="S66:T66"/>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O10:Q11"/>
    <mergeCell ref="R10:T11"/>
    <mergeCell ref="B38:H38"/>
    <mergeCell ref="S50:T50"/>
    <mergeCell ref="S58:T58"/>
    <mergeCell ref="E61:H61"/>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B12:E13"/>
    <mergeCell ref="R14:T15"/>
    <mergeCell ref="B30:E30"/>
    <mergeCell ref="R31:T32"/>
    <mergeCell ref="B23:E27"/>
    <mergeCell ref="O29:Q29"/>
    <mergeCell ref="O14:Q15"/>
    <mergeCell ref="F14:I15"/>
    <mergeCell ref="R28:T28"/>
    <mergeCell ref="J29:N29"/>
    <mergeCell ref="S300:T300"/>
    <mergeCell ref="S295:T295"/>
    <mergeCell ref="G299:R299"/>
    <mergeCell ref="V293:W293"/>
    <mergeCell ref="B291:T291"/>
    <mergeCell ref="B292:F292"/>
    <mergeCell ref="G292:R292"/>
    <mergeCell ref="S292:T292"/>
    <mergeCell ref="B264:C264"/>
    <mergeCell ref="F267:I267"/>
    <mergeCell ref="B267:C267"/>
    <mergeCell ref="B265:C265"/>
    <mergeCell ref="B268:T268"/>
    <mergeCell ref="D267:E267"/>
    <mergeCell ref="J267:T267"/>
    <mergeCell ref="B256:C256"/>
    <mergeCell ref="F272:G272"/>
    <mergeCell ref="C271:L271"/>
    <mergeCell ref="M285:T285"/>
    <mergeCell ref="C288:F288"/>
    <mergeCell ref="C289:D289"/>
    <mergeCell ref="E289:F289"/>
    <mergeCell ref="D265:E265"/>
    <mergeCell ref="D262:E262"/>
    <mergeCell ref="J265:T265"/>
    <mergeCell ref="H277:L277"/>
    <mergeCell ref="H273:I273"/>
    <mergeCell ref="J261:T262"/>
    <mergeCell ref="S299:T299"/>
    <mergeCell ref="S294:T294"/>
    <mergeCell ref="M280:T280"/>
    <mergeCell ref="M272:T278"/>
    <mergeCell ref="G301:R302"/>
    <mergeCell ref="B290:T290"/>
    <mergeCell ref="K288:T289"/>
    <mergeCell ref="C284:T284"/>
    <mergeCell ref="C285:L285"/>
    <mergeCell ref="B284:B289"/>
    <mergeCell ref="M286:T287"/>
    <mergeCell ref="C286:E286"/>
    <mergeCell ref="B269:T269"/>
    <mergeCell ref="H279:I279"/>
    <mergeCell ref="C277:D277"/>
    <mergeCell ref="J273:L273"/>
    <mergeCell ref="G363:R363"/>
    <mergeCell ref="B363:F363"/>
    <mergeCell ref="B366:F366"/>
    <mergeCell ref="G366:R366"/>
    <mergeCell ref="G325:R325"/>
    <mergeCell ref="G332:R332"/>
    <mergeCell ref="G281:J282"/>
    <mergeCell ref="K281:T282"/>
    <mergeCell ref="E282:F282"/>
    <mergeCell ref="S303:T303"/>
    <mergeCell ref="B300:F300"/>
    <mergeCell ref="S301:T302"/>
    <mergeCell ref="B297:F297"/>
    <mergeCell ref="G297:R297"/>
    <mergeCell ref="S297:T297"/>
    <mergeCell ref="B295:F295"/>
    <mergeCell ref="S296:T296"/>
    <mergeCell ref="B294:F294"/>
    <mergeCell ref="G294:R294"/>
    <mergeCell ref="G295:R295"/>
    <mergeCell ref="R29:T29"/>
    <mergeCell ref="J14:N15"/>
    <mergeCell ref="J24:N27"/>
    <mergeCell ref="F19:I22"/>
    <mergeCell ref="B37:T37"/>
    <mergeCell ref="B35:E36"/>
    <mergeCell ref="R35:T36"/>
    <mergeCell ref="F31:I32"/>
    <mergeCell ref="J16:N18"/>
    <mergeCell ref="F16:I18"/>
    <mergeCell ref="B16:E18"/>
    <mergeCell ref="B14:E15"/>
    <mergeCell ref="R16:T18"/>
    <mergeCell ref="O16:Q18"/>
    <mergeCell ref="O31:Q32"/>
    <mergeCell ref="J30:N30"/>
    <mergeCell ref="B33:E34"/>
    <mergeCell ref="J31:N32"/>
    <mergeCell ref="B31:E32"/>
    <mergeCell ref="O33:Q34"/>
    <mergeCell ref="J33:N34"/>
    <mergeCell ref="F35:I36"/>
    <mergeCell ref="O35:Q36"/>
    <mergeCell ref="J35:N36"/>
    <mergeCell ref="R33:T34"/>
    <mergeCell ref="F33:I34"/>
    <mergeCell ref="G338:R338"/>
    <mergeCell ref="G345:R345"/>
    <mergeCell ref="G303:R303"/>
    <mergeCell ref="G318:R318"/>
    <mergeCell ref="G315:R315"/>
    <mergeCell ref="S305:T359"/>
    <mergeCell ref="W305:X359"/>
    <mergeCell ref="G306:R306"/>
    <mergeCell ref="G308:R308"/>
    <mergeCell ref="G309:R309"/>
    <mergeCell ref="G310:R310"/>
    <mergeCell ref="G311:R311"/>
    <mergeCell ref="G314:R314"/>
    <mergeCell ref="G353:R353"/>
    <mergeCell ref="G339:R339"/>
    <mergeCell ref="G328:R328"/>
    <mergeCell ref="G335:R335"/>
    <mergeCell ref="G347:R347"/>
    <mergeCell ref="G327:R327"/>
    <mergeCell ref="G334:R334"/>
    <mergeCell ref="G346:R346"/>
    <mergeCell ref="G312:R312"/>
    <mergeCell ref="G313:R313"/>
    <mergeCell ref="G316:R317"/>
    <mergeCell ref="G333:R333"/>
    <mergeCell ref="G319:R320"/>
    <mergeCell ref="G321:R322"/>
    <mergeCell ref="G323:R324"/>
    <mergeCell ref="G329:R329"/>
    <mergeCell ref="G330:R331"/>
    <mergeCell ref="G340:R340"/>
    <mergeCell ref="G341:R342"/>
    <mergeCell ref="G305:R305"/>
    <mergeCell ref="B299:F299"/>
    <mergeCell ref="S304:T304"/>
    <mergeCell ref="G296:R296"/>
    <mergeCell ref="B298:T298"/>
    <mergeCell ref="G293:R293"/>
    <mergeCell ref="S293:T293"/>
    <mergeCell ref="B305:F359"/>
    <mergeCell ref="B296:F296"/>
    <mergeCell ref="B304:F304"/>
    <mergeCell ref="G304:R304"/>
    <mergeCell ref="G307:R307"/>
    <mergeCell ref="B303:F303"/>
    <mergeCell ref="G361:R361"/>
    <mergeCell ref="B361:F361"/>
    <mergeCell ref="G354:R354"/>
    <mergeCell ref="G355:R355"/>
    <mergeCell ref="G351:R351"/>
    <mergeCell ref="B293:F293"/>
    <mergeCell ref="G348:R348"/>
    <mergeCell ref="G337:R337"/>
    <mergeCell ref="G326:R326"/>
    <mergeCell ref="G350:R350"/>
    <mergeCell ref="G349:R349"/>
    <mergeCell ref="G352:R352"/>
    <mergeCell ref="B360:F360"/>
    <mergeCell ref="B301:F302"/>
    <mergeCell ref="G300:R300"/>
    <mergeCell ref="G360:R360"/>
    <mergeCell ref="G336:R336"/>
    <mergeCell ref="S360:T374"/>
    <mergeCell ref="B364:F364"/>
    <mergeCell ref="B374:F374"/>
    <mergeCell ref="B389:F389"/>
    <mergeCell ref="G389:P389"/>
    <mergeCell ref="Q389:T389"/>
    <mergeCell ref="B385:T385"/>
    <mergeCell ref="B387:Q387"/>
    <mergeCell ref="R387:T387"/>
    <mergeCell ref="B381:F381"/>
    <mergeCell ref="G381:R381"/>
    <mergeCell ref="S381:T381"/>
    <mergeCell ref="B388:F388"/>
    <mergeCell ref="G388:P388"/>
    <mergeCell ref="Q388:T388"/>
    <mergeCell ref="B383:F383"/>
    <mergeCell ref="G383:R383"/>
    <mergeCell ref="S383:T383"/>
    <mergeCell ref="G382:R382"/>
    <mergeCell ref="B386:T386"/>
    <mergeCell ref="B382:F382"/>
    <mergeCell ref="S382:T382"/>
    <mergeCell ref="B362:F362"/>
    <mergeCell ref="H280:I280"/>
    <mergeCell ref="B283:T283"/>
    <mergeCell ref="B365:F365"/>
    <mergeCell ref="G365:R365"/>
    <mergeCell ref="B369:F369"/>
    <mergeCell ref="S376:T376"/>
    <mergeCell ref="G380:R380"/>
    <mergeCell ref="B371:F371"/>
    <mergeCell ref="G371:R371"/>
    <mergeCell ref="B380:F380"/>
    <mergeCell ref="S380:T380"/>
    <mergeCell ref="G377:R377"/>
    <mergeCell ref="S377:T377"/>
    <mergeCell ref="B378:F378"/>
    <mergeCell ref="B379:F379"/>
    <mergeCell ref="G370:R370"/>
    <mergeCell ref="B370:F370"/>
    <mergeCell ref="B375:T375"/>
    <mergeCell ref="B376:F376"/>
    <mergeCell ref="G378:R378"/>
    <mergeCell ref="S378:T378"/>
    <mergeCell ref="B377:F377"/>
    <mergeCell ref="G379:R379"/>
    <mergeCell ref="G369:R369"/>
    <mergeCell ref="B368:F368"/>
    <mergeCell ref="S379:T379"/>
    <mergeCell ref="G367:R367"/>
    <mergeCell ref="G368:R368"/>
    <mergeCell ref="B367:F367"/>
    <mergeCell ref="J280:K280"/>
    <mergeCell ref="G376:R376"/>
    <mergeCell ref="C280:G280"/>
    <mergeCell ref="G374:R374"/>
    <mergeCell ref="F265:I265"/>
    <mergeCell ref="B262:C262"/>
    <mergeCell ref="G364:R364"/>
    <mergeCell ref="G362:R362"/>
    <mergeCell ref="C282:D282"/>
    <mergeCell ref="M279:T279"/>
    <mergeCell ref="H276:L276"/>
    <mergeCell ref="E276:F276"/>
    <mergeCell ref="M271:T271"/>
    <mergeCell ref="E277:F277"/>
    <mergeCell ref="F287:G287"/>
    <mergeCell ref="H287:I287"/>
    <mergeCell ref="J287:L287"/>
    <mergeCell ref="G288:J289"/>
    <mergeCell ref="F286:G286"/>
    <mergeCell ref="H286:I286"/>
    <mergeCell ref="J286:L286"/>
    <mergeCell ref="C287:E287"/>
    <mergeCell ref="J274:L274"/>
    <mergeCell ref="J272:L272"/>
    <mergeCell ref="C273:E273"/>
    <mergeCell ref="F274:G274"/>
    <mergeCell ref="C274:E274"/>
    <mergeCell ref="H274:I274"/>
    <mergeCell ref="C276:D276"/>
    <mergeCell ref="C281:F281"/>
    <mergeCell ref="C279:G279"/>
    <mergeCell ref="J279:K279"/>
    <mergeCell ref="H272:I272"/>
    <mergeCell ref="F273:G273"/>
    <mergeCell ref="F182:I182"/>
    <mergeCell ref="B167:C167"/>
    <mergeCell ref="D167:E167"/>
    <mergeCell ref="D164:E164"/>
    <mergeCell ref="J183:T183"/>
    <mergeCell ref="F185:I185"/>
    <mergeCell ref="B188:C188"/>
    <mergeCell ref="B191:C191"/>
    <mergeCell ref="B165:C165"/>
    <mergeCell ref="D165:E165"/>
    <mergeCell ref="D161:E161"/>
    <mergeCell ref="D159:E159"/>
    <mergeCell ref="C195:E195"/>
    <mergeCell ref="J158:T159"/>
    <mergeCell ref="D184:E184"/>
    <mergeCell ref="F162:I162"/>
    <mergeCell ref="J162:T162"/>
    <mergeCell ref="F158:I159"/>
    <mergeCell ref="F189:I189"/>
    <mergeCell ref="B176:C176"/>
    <mergeCell ref="B185:C185"/>
    <mergeCell ref="B187:C187"/>
    <mergeCell ref="B178:C178"/>
    <mergeCell ref="B186:C186"/>
    <mergeCell ref="B180:C180"/>
    <mergeCell ref="J181:T181"/>
    <mergeCell ref="F180:I180"/>
    <mergeCell ref="B182:C182"/>
    <mergeCell ref="F172:I172"/>
    <mergeCell ref="B189:C189"/>
    <mergeCell ref="F166:I166"/>
    <mergeCell ref="F161:I161"/>
    <mergeCell ref="B266:C266"/>
    <mergeCell ref="J238:L238"/>
    <mergeCell ref="B250:T250"/>
    <mergeCell ref="M248:T248"/>
    <mergeCell ref="G253:H253"/>
    <mergeCell ref="E253:F253"/>
    <mergeCell ref="B235:B248"/>
    <mergeCell ref="G248:I248"/>
    <mergeCell ref="J237:L237"/>
    <mergeCell ref="H240:I240"/>
    <mergeCell ref="C243:L243"/>
    <mergeCell ref="G244:H244"/>
    <mergeCell ref="E240:F240"/>
    <mergeCell ref="H237:I237"/>
    <mergeCell ref="E213:F213"/>
    <mergeCell ref="C213:D213"/>
    <mergeCell ref="D255:E255"/>
    <mergeCell ref="L252:T258"/>
    <mergeCell ref="G259:H259"/>
    <mergeCell ref="F237:G237"/>
    <mergeCell ref="B261:E261"/>
    <mergeCell ref="B252:D252"/>
    <mergeCell ref="J264:T264"/>
    <mergeCell ref="E248:F248"/>
    <mergeCell ref="E252:F252"/>
    <mergeCell ref="K213:T213"/>
    <mergeCell ref="E225:F225"/>
    <mergeCell ref="K223:T223"/>
    <mergeCell ref="C248:D248"/>
    <mergeCell ref="E231:F231"/>
    <mergeCell ref="G231:J231"/>
    <mergeCell ref="B259:F259"/>
    <mergeCell ref="C272:E272"/>
    <mergeCell ref="G215:J215"/>
    <mergeCell ref="K225:T225"/>
    <mergeCell ref="C220:D220"/>
    <mergeCell ref="B234:T234"/>
    <mergeCell ref="C227:D227"/>
    <mergeCell ref="B192:B213"/>
    <mergeCell ref="E202:F202"/>
    <mergeCell ref="K203:T203"/>
    <mergeCell ref="C193:L193"/>
    <mergeCell ref="C278:L278"/>
    <mergeCell ref="J246:L247"/>
    <mergeCell ref="C247:D247"/>
    <mergeCell ref="B270:B282"/>
    <mergeCell ref="J266:T266"/>
    <mergeCell ref="D266:E266"/>
    <mergeCell ref="M246:T247"/>
    <mergeCell ref="G246:I247"/>
    <mergeCell ref="J248:L248"/>
    <mergeCell ref="B253:D253"/>
    <mergeCell ref="D256:E256"/>
    <mergeCell ref="D264:E264"/>
    <mergeCell ref="G255:K255"/>
    <mergeCell ref="L260:T260"/>
    <mergeCell ref="K241:L241"/>
    <mergeCell ref="H238:I238"/>
    <mergeCell ref="G260:H260"/>
    <mergeCell ref="I260:J260"/>
    <mergeCell ref="G252:H252"/>
    <mergeCell ref="C245:T245"/>
    <mergeCell ref="I252:K252"/>
    <mergeCell ref="B251:K251"/>
    <mergeCell ref="C270:T270"/>
    <mergeCell ref="L259:T259"/>
    <mergeCell ref="F264:I264"/>
    <mergeCell ref="B257:K257"/>
    <mergeCell ref="G256:K256"/>
    <mergeCell ref="L251:T251"/>
    <mergeCell ref="S130:T130"/>
    <mergeCell ref="C228:D228"/>
    <mergeCell ref="B125:T125"/>
    <mergeCell ref="B154:C154"/>
    <mergeCell ref="B149:T149"/>
    <mergeCell ref="B148:T148"/>
    <mergeCell ref="I152:K152"/>
    <mergeCell ref="B173:C173"/>
    <mergeCell ref="F163:I163"/>
    <mergeCell ref="C241:D241"/>
    <mergeCell ref="C244:E244"/>
    <mergeCell ref="F261:I262"/>
    <mergeCell ref="B263:C263"/>
    <mergeCell ref="D263:E263"/>
    <mergeCell ref="F263:I263"/>
    <mergeCell ref="J263:T263"/>
    <mergeCell ref="C246:F246"/>
    <mergeCell ref="B249:T249"/>
    <mergeCell ref="H241:I241"/>
    <mergeCell ref="B260:F260"/>
    <mergeCell ref="I259:J259"/>
    <mergeCell ref="J168:T168"/>
    <mergeCell ref="K211:T211"/>
    <mergeCell ref="B174:C174"/>
    <mergeCell ref="J167:T167"/>
    <mergeCell ref="J166:T166"/>
    <mergeCell ref="B86:B88"/>
    <mergeCell ref="I64:R64"/>
    <mergeCell ref="S69:T69"/>
    <mergeCell ref="S84:T84"/>
    <mergeCell ref="E78:I78"/>
    <mergeCell ref="J82:R82"/>
    <mergeCell ref="S83:T83"/>
    <mergeCell ref="E80:I80"/>
    <mergeCell ref="B254:K254"/>
    <mergeCell ref="D133:J133"/>
    <mergeCell ref="E205:F205"/>
    <mergeCell ref="C197:D197"/>
    <mergeCell ref="C212:D212"/>
    <mergeCell ref="E203:F203"/>
    <mergeCell ref="C238:E238"/>
    <mergeCell ref="C233:D233"/>
    <mergeCell ref="E233:F233"/>
    <mergeCell ref="C223:D223"/>
    <mergeCell ref="B137:K137"/>
    <mergeCell ref="F188:I188"/>
    <mergeCell ref="B155:C155"/>
    <mergeCell ref="B157:K157"/>
    <mergeCell ref="G151:H151"/>
    <mergeCell ref="J170:T170"/>
    <mergeCell ref="F173:I173"/>
    <mergeCell ref="C200:L200"/>
    <mergeCell ref="C202:D202"/>
    <mergeCell ref="B156:K156"/>
    <mergeCell ref="D155:E155"/>
    <mergeCell ref="D160:E160"/>
    <mergeCell ref="F195:G195"/>
    <mergeCell ref="J189:T189"/>
    <mergeCell ref="S88:T88"/>
    <mergeCell ref="K106:R106"/>
    <mergeCell ref="J98:R98"/>
    <mergeCell ref="S98:T98"/>
    <mergeCell ref="S101:T101"/>
    <mergeCell ref="K100:R100"/>
    <mergeCell ref="S100:T100"/>
    <mergeCell ref="B100:C100"/>
    <mergeCell ref="K130:R130"/>
    <mergeCell ref="K131:R131"/>
    <mergeCell ref="G203:J203"/>
    <mergeCell ref="E55:H55"/>
    <mergeCell ref="C62:D72"/>
    <mergeCell ref="S63:T63"/>
    <mergeCell ref="I69:R69"/>
    <mergeCell ref="S93:T93"/>
    <mergeCell ref="S91:T91"/>
    <mergeCell ref="J92:R92"/>
    <mergeCell ref="J96:R96"/>
    <mergeCell ref="J95:R95"/>
    <mergeCell ref="E96:I96"/>
    <mergeCell ref="J97:R97"/>
    <mergeCell ref="I73:R73"/>
    <mergeCell ref="C86:D88"/>
    <mergeCell ref="C78:D85"/>
    <mergeCell ref="J80:R80"/>
    <mergeCell ref="B76:T76"/>
    <mergeCell ref="E89:I89"/>
    <mergeCell ref="J89:R89"/>
    <mergeCell ref="I72:R72"/>
    <mergeCell ref="E74:H74"/>
    <mergeCell ref="I74:R74"/>
    <mergeCell ref="C98:D98"/>
    <mergeCell ref="B118:C118"/>
    <mergeCell ref="S117:T117"/>
    <mergeCell ref="E97:I97"/>
    <mergeCell ref="G113:R113"/>
    <mergeCell ref="S102:T102"/>
    <mergeCell ref="S110:T110"/>
    <mergeCell ref="K118:R118"/>
    <mergeCell ref="B117:C117"/>
    <mergeCell ref="S106:T106"/>
    <mergeCell ref="E98:I98"/>
    <mergeCell ref="K101:R101"/>
    <mergeCell ref="G108:R108"/>
    <mergeCell ref="D101:J101"/>
    <mergeCell ref="S111:T111"/>
    <mergeCell ref="B106:C106"/>
    <mergeCell ref="D106:J106"/>
    <mergeCell ref="B102:C102"/>
    <mergeCell ref="K105:R105"/>
    <mergeCell ref="S105:T105"/>
    <mergeCell ref="D117:J117"/>
    <mergeCell ref="D102:J102"/>
    <mergeCell ref="G110:R110"/>
    <mergeCell ref="G109:R109"/>
    <mergeCell ref="B116:T116"/>
    <mergeCell ref="S103:T103"/>
    <mergeCell ref="B104:C104"/>
    <mergeCell ref="D104:J104"/>
    <mergeCell ref="K104:R104"/>
    <mergeCell ref="S104:T104"/>
    <mergeCell ref="B105:C105"/>
    <mergeCell ref="K117:R117"/>
    <mergeCell ref="G114:R114"/>
    <mergeCell ref="S114:T114"/>
    <mergeCell ref="B108:E108"/>
    <mergeCell ref="D122:J122"/>
    <mergeCell ref="K122:R122"/>
    <mergeCell ref="B119:C119"/>
    <mergeCell ref="S120:T120"/>
    <mergeCell ref="G111:R111"/>
    <mergeCell ref="G112:R112"/>
    <mergeCell ref="L150:T157"/>
    <mergeCell ref="I151:K151"/>
    <mergeCell ref="B134:T134"/>
    <mergeCell ref="B158:E158"/>
    <mergeCell ref="E140:F140"/>
    <mergeCell ref="B139:D139"/>
    <mergeCell ref="E139:F139"/>
    <mergeCell ref="S112:T112"/>
    <mergeCell ref="G155:K155"/>
    <mergeCell ref="B113:E114"/>
    <mergeCell ref="D118:J118"/>
    <mergeCell ref="D119:J119"/>
    <mergeCell ref="K119:R119"/>
    <mergeCell ref="J154:K154"/>
    <mergeCell ref="E146:F146"/>
    <mergeCell ref="B142:D142"/>
    <mergeCell ref="K128:R128"/>
    <mergeCell ref="B129:C129"/>
    <mergeCell ref="B122:C122"/>
    <mergeCell ref="S122:T122"/>
    <mergeCell ref="B123:T123"/>
    <mergeCell ref="B124:T124"/>
    <mergeCell ref="D131:J131"/>
    <mergeCell ref="S131:T131"/>
    <mergeCell ref="B140:D140"/>
    <mergeCell ref="E142:F142"/>
    <mergeCell ref="D128:J128"/>
    <mergeCell ref="F186:I186"/>
    <mergeCell ref="D191:E191"/>
    <mergeCell ref="B126:T126"/>
    <mergeCell ref="S118:T118"/>
    <mergeCell ref="B143:D143"/>
    <mergeCell ref="B152:D152"/>
    <mergeCell ref="S113:T113"/>
    <mergeCell ref="E151:F151"/>
    <mergeCell ref="B103:C103"/>
    <mergeCell ref="D103:J103"/>
    <mergeCell ref="K103:R103"/>
    <mergeCell ref="B162:C162"/>
    <mergeCell ref="E143:F145"/>
    <mergeCell ref="K143:K145"/>
    <mergeCell ref="J169:T169"/>
    <mergeCell ref="B153:K153"/>
    <mergeCell ref="G154:H154"/>
    <mergeCell ref="D172:E172"/>
    <mergeCell ref="B121:C121"/>
    <mergeCell ref="D121:J121"/>
    <mergeCell ref="K121:R121"/>
    <mergeCell ref="B120:C120"/>
    <mergeCell ref="D120:J120"/>
    <mergeCell ref="K120:R120"/>
    <mergeCell ref="B109:E109"/>
    <mergeCell ref="B110:E110"/>
    <mergeCell ref="B111:E112"/>
    <mergeCell ref="S119:T119"/>
    <mergeCell ref="B42:H42"/>
    <mergeCell ref="I42:J42"/>
    <mergeCell ref="K42:L42"/>
    <mergeCell ref="M42:R42"/>
    <mergeCell ref="B43:H43"/>
    <mergeCell ref="I43:J43"/>
    <mergeCell ref="K43:L43"/>
    <mergeCell ref="M43:R43"/>
    <mergeCell ref="F266:I266"/>
    <mergeCell ref="B255:C255"/>
    <mergeCell ref="B258:K258"/>
    <mergeCell ref="K240:L240"/>
    <mergeCell ref="I253:K253"/>
    <mergeCell ref="C230:D230"/>
    <mergeCell ref="C235:T235"/>
    <mergeCell ref="K231:T231"/>
    <mergeCell ref="C240:D240"/>
    <mergeCell ref="E230:F230"/>
    <mergeCell ref="G230:J230"/>
    <mergeCell ref="C231:D231"/>
    <mergeCell ref="G233:J233"/>
    <mergeCell ref="K233:T233"/>
    <mergeCell ref="G228:J228"/>
    <mergeCell ref="K228:T228"/>
    <mergeCell ref="E226:F226"/>
    <mergeCell ref="G226:J226"/>
    <mergeCell ref="B130:C130"/>
    <mergeCell ref="B138:D138"/>
    <mergeCell ref="E138:F138"/>
    <mergeCell ref="C206:D206"/>
    <mergeCell ref="B166:C166"/>
    <mergeCell ref="S121:T121"/>
    <mergeCell ref="E85:I85"/>
    <mergeCell ref="J87:R87"/>
    <mergeCell ref="C97:D97"/>
    <mergeCell ref="B107:T107"/>
    <mergeCell ref="E93:I93"/>
    <mergeCell ref="S94:T94"/>
    <mergeCell ref="E52:H52"/>
    <mergeCell ref="E56:H56"/>
    <mergeCell ref="B44:H44"/>
    <mergeCell ref="I44:J44"/>
    <mergeCell ref="K44:L44"/>
    <mergeCell ref="M44:R44"/>
    <mergeCell ref="B45:H45"/>
    <mergeCell ref="I45:J45"/>
    <mergeCell ref="K45:L45"/>
    <mergeCell ref="M45:R45"/>
    <mergeCell ref="B46:H46"/>
    <mergeCell ref="I46:J46"/>
    <mergeCell ref="K46:L46"/>
    <mergeCell ref="M46:R46"/>
    <mergeCell ref="D100:J100"/>
    <mergeCell ref="S60:T60"/>
    <mergeCell ref="S70:T70"/>
    <mergeCell ref="J83:R83"/>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8551D7-7A5D-41DE-8190-83EE33653B17}">
  <dimension ref="B1:S79"/>
  <sheetViews>
    <sheetView topLeftCell="A19" zoomScaleNormal="100" workbookViewId="0">
      <selection activeCell="H29" sqref="H29:I29"/>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19" t="s">
        <v>251</v>
      </c>
      <c r="C2" s="820"/>
      <c r="D2" s="820"/>
      <c r="E2" s="820"/>
      <c r="F2" s="820"/>
      <c r="G2" s="820"/>
      <c r="H2" s="820"/>
      <c r="I2" s="821"/>
      <c r="J2" s="261"/>
      <c r="K2" s="825" t="s">
        <v>251</v>
      </c>
      <c r="L2" s="826"/>
      <c r="M2" s="826"/>
      <c r="N2" s="826"/>
      <c r="O2" s="826"/>
      <c r="P2" s="826"/>
      <c r="Q2" s="826"/>
      <c r="R2" s="826"/>
      <c r="S2" s="827"/>
    </row>
    <row r="3" spans="2:19" ht="34.5" customHeight="1" x14ac:dyDescent="0.2">
      <c r="B3" s="822"/>
      <c r="C3" s="823"/>
      <c r="D3" s="823"/>
      <c r="E3" s="823"/>
      <c r="F3" s="823"/>
      <c r="G3" s="823"/>
      <c r="H3" s="823"/>
      <c r="I3" s="824"/>
      <c r="J3" s="261"/>
      <c r="K3" s="828"/>
      <c r="L3" s="829"/>
      <c r="M3" s="829"/>
      <c r="N3" s="829"/>
      <c r="O3" s="829"/>
      <c r="P3" s="829"/>
      <c r="Q3" s="829"/>
      <c r="R3" s="829"/>
      <c r="S3" s="830"/>
    </row>
    <row r="4" spans="2:19" ht="27.75" customHeight="1" x14ac:dyDescent="0.2">
      <c r="B4" s="831" t="s">
        <v>252</v>
      </c>
      <c r="C4" s="832"/>
      <c r="D4" s="832"/>
      <c r="E4" s="832"/>
      <c r="F4" s="833"/>
      <c r="G4" s="359" t="s">
        <v>489</v>
      </c>
      <c r="H4" s="358" t="s">
        <v>2</v>
      </c>
      <c r="I4" s="99" t="s">
        <v>0</v>
      </c>
      <c r="J4" s="262"/>
      <c r="K4" s="837" t="s">
        <v>252</v>
      </c>
      <c r="L4" s="838"/>
      <c r="M4" s="838"/>
      <c r="N4" s="838"/>
      <c r="O4" s="838"/>
      <c r="P4" s="839" t="s">
        <v>732</v>
      </c>
      <c r="Q4" s="839"/>
      <c r="R4" s="358" t="s">
        <v>0</v>
      </c>
      <c r="S4" s="127" t="s">
        <v>2</v>
      </c>
    </row>
    <row r="5" spans="2:19" ht="27.75" customHeight="1" x14ac:dyDescent="0.25">
      <c r="B5" s="834"/>
      <c r="C5" s="835"/>
      <c r="D5" s="835"/>
      <c r="E5" s="835"/>
      <c r="F5" s="836"/>
      <c r="G5" s="100" t="s">
        <v>511</v>
      </c>
      <c r="H5" s="135">
        <v>3</v>
      </c>
      <c r="I5" s="101" t="s">
        <v>253</v>
      </c>
      <c r="J5" s="263"/>
      <c r="K5" s="837"/>
      <c r="L5" s="838"/>
      <c r="M5" s="838"/>
      <c r="N5" s="838"/>
      <c r="O5" s="838"/>
      <c r="P5" s="840" t="s">
        <v>490</v>
      </c>
      <c r="Q5" s="840"/>
      <c r="R5" s="135" t="s">
        <v>254</v>
      </c>
      <c r="S5" s="126">
        <v>4</v>
      </c>
    </row>
    <row r="6" spans="2:19" ht="33.75" customHeight="1" x14ac:dyDescent="0.2">
      <c r="B6" s="806" t="s">
        <v>255</v>
      </c>
      <c r="C6" s="807"/>
      <c r="D6" s="807"/>
      <c r="E6" s="807"/>
      <c r="F6" s="807"/>
      <c r="G6" s="807"/>
      <c r="H6" s="808"/>
      <c r="I6" s="799"/>
      <c r="J6" s="262"/>
      <c r="K6" s="809" t="s">
        <v>256</v>
      </c>
      <c r="L6" s="810"/>
      <c r="M6" s="810"/>
      <c r="N6" s="810"/>
      <c r="O6" s="810"/>
      <c r="P6" s="810"/>
      <c r="Q6" s="810"/>
      <c r="R6" s="810"/>
      <c r="S6" s="801"/>
    </row>
    <row r="7" spans="2:19" ht="15" customHeight="1" x14ac:dyDescent="0.2">
      <c r="B7" s="811" t="s">
        <v>257</v>
      </c>
      <c r="C7" s="812"/>
      <c r="D7" s="814">
        <v>1</v>
      </c>
      <c r="E7" s="814">
        <v>2</v>
      </c>
      <c r="F7" s="814">
        <v>3</v>
      </c>
      <c r="G7" s="816" t="s">
        <v>258</v>
      </c>
      <c r="H7" s="798" t="s">
        <v>96</v>
      </c>
      <c r="I7" s="799"/>
      <c r="J7" s="262"/>
      <c r="K7" s="818" t="s">
        <v>733</v>
      </c>
      <c r="L7" s="797"/>
      <c r="M7" s="797" t="s">
        <v>1444</v>
      </c>
      <c r="N7" s="797" t="s">
        <v>1445</v>
      </c>
      <c r="O7" s="797" t="s">
        <v>1446</v>
      </c>
      <c r="P7" s="797" t="s">
        <v>1447</v>
      </c>
      <c r="Q7" s="797" t="s">
        <v>258</v>
      </c>
      <c r="R7" s="798" t="s">
        <v>96</v>
      </c>
      <c r="S7" s="799"/>
    </row>
    <row r="8" spans="2:19" ht="15.75" customHeight="1" x14ac:dyDescent="0.2">
      <c r="B8" s="809"/>
      <c r="C8" s="813"/>
      <c r="D8" s="815"/>
      <c r="E8" s="815"/>
      <c r="F8" s="815"/>
      <c r="G8" s="817"/>
      <c r="H8" s="800"/>
      <c r="I8" s="801"/>
      <c r="J8" s="262"/>
      <c r="K8" s="818"/>
      <c r="L8" s="797"/>
      <c r="M8" s="797"/>
      <c r="N8" s="797"/>
      <c r="O8" s="797"/>
      <c r="P8" s="797"/>
      <c r="Q8" s="797"/>
      <c r="R8" s="800"/>
      <c r="S8" s="801"/>
    </row>
    <row r="9" spans="2:19" ht="15.75" customHeight="1" thickBot="1" x14ac:dyDescent="0.3">
      <c r="B9" s="102">
        <v>3</v>
      </c>
      <c r="C9" s="103">
        <v>500</v>
      </c>
      <c r="D9" s="103">
        <v>3</v>
      </c>
      <c r="E9" s="103">
        <v>50</v>
      </c>
      <c r="F9" s="103"/>
      <c r="G9" s="103"/>
      <c r="H9" s="802"/>
      <c r="I9" s="803"/>
      <c r="J9" s="264"/>
      <c r="K9" s="102">
        <v>3</v>
      </c>
      <c r="L9" s="103">
        <v>500</v>
      </c>
      <c r="M9" s="103">
        <v>3</v>
      </c>
      <c r="N9" s="103"/>
      <c r="O9" s="103">
        <v>50</v>
      </c>
      <c r="P9" s="103"/>
      <c r="Q9" s="103"/>
      <c r="R9" s="804"/>
      <c r="S9" s="805"/>
    </row>
    <row r="10" spans="2:19" ht="20.25" customHeight="1" x14ac:dyDescent="0.2">
      <c r="B10" s="777" t="s">
        <v>259</v>
      </c>
      <c r="C10" s="104">
        <v>1</v>
      </c>
      <c r="D10" s="35">
        <v>227</v>
      </c>
      <c r="E10" s="35">
        <v>171</v>
      </c>
      <c r="F10" s="35">
        <v>11</v>
      </c>
      <c r="G10" s="105">
        <f>+D10+E10+F10</f>
        <v>409</v>
      </c>
      <c r="H10" s="794"/>
      <c r="I10" s="795"/>
      <c r="J10" s="265"/>
      <c r="K10" s="796" t="s">
        <v>259</v>
      </c>
      <c r="L10" s="272">
        <v>1</v>
      </c>
      <c r="M10" s="373">
        <v>227</v>
      </c>
      <c r="N10" s="373">
        <v>171</v>
      </c>
      <c r="O10" s="373">
        <v>11</v>
      </c>
      <c r="P10" s="373">
        <v>0</v>
      </c>
      <c r="Q10" s="374">
        <f>SUM(M10:P10)</f>
        <v>409</v>
      </c>
      <c r="R10" s="783"/>
      <c r="S10" s="784"/>
    </row>
    <row r="11" spans="2:19" ht="16.5" customHeight="1" x14ac:dyDescent="0.2">
      <c r="B11" s="778"/>
      <c r="C11" s="106" t="s">
        <v>263</v>
      </c>
      <c r="D11" s="36">
        <f>+D10*0.4</f>
        <v>90.800000000000011</v>
      </c>
      <c r="E11" s="36">
        <f t="shared" ref="E11" si="0">+E10*0.4</f>
        <v>68.400000000000006</v>
      </c>
      <c r="F11" s="36">
        <f>+F10*0.4</f>
        <v>4.4000000000000004</v>
      </c>
      <c r="G11" s="36">
        <f>+D11+E11+F11</f>
        <v>163.60000000000002</v>
      </c>
      <c r="H11" s="790"/>
      <c r="I11" s="791"/>
      <c r="J11" s="265"/>
      <c r="K11" s="796"/>
      <c r="L11" s="273">
        <v>0.4</v>
      </c>
      <c r="M11" s="36">
        <f>M10*0.4</f>
        <v>90.800000000000011</v>
      </c>
      <c r="N11" s="36">
        <f>N10*0.4</f>
        <v>68.400000000000006</v>
      </c>
      <c r="O11" s="36">
        <v>5</v>
      </c>
      <c r="P11" s="36">
        <f>P10*0.4</f>
        <v>0</v>
      </c>
      <c r="Q11" s="84">
        <f>SUM(M11:P11)</f>
        <v>164.20000000000002</v>
      </c>
      <c r="R11" s="783"/>
      <c r="S11" s="784"/>
    </row>
    <row r="12" spans="2:19" ht="25.5" customHeight="1" thickBot="1" x14ac:dyDescent="0.25">
      <c r="B12" s="779"/>
      <c r="C12" s="107">
        <v>0.6</v>
      </c>
      <c r="D12" s="37">
        <f>+D10*0.6</f>
        <v>136.19999999999999</v>
      </c>
      <c r="E12" s="37">
        <f t="shared" ref="E12" si="1">+E10*0.6</f>
        <v>102.6</v>
      </c>
      <c r="F12" s="37">
        <f>+F10*0.6</f>
        <v>6.6</v>
      </c>
      <c r="G12" s="37">
        <f>+D12+E12+F12</f>
        <v>245.39999999999998</v>
      </c>
      <c r="H12" s="792"/>
      <c r="I12" s="793"/>
      <c r="J12" s="265"/>
      <c r="K12" s="796"/>
      <c r="L12" s="274">
        <v>0.6</v>
      </c>
      <c r="M12" s="36">
        <v>135</v>
      </c>
      <c r="N12" s="36">
        <f>N10*0.6</f>
        <v>102.6</v>
      </c>
      <c r="O12" s="36">
        <v>6</v>
      </c>
      <c r="P12" s="36">
        <f>P10*0.6</f>
        <v>0</v>
      </c>
      <c r="Q12" s="84">
        <f>SUM(M12:P12)</f>
        <v>243.6</v>
      </c>
      <c r="R12" s="783"/>
      <c r="S12" s="784"/>
    </row>
    <row r="13" spans="2:19" x14ac:dyDescent="0.2">
      <c r="B13" s="777" t="s">
        <v>260</v>
      </c>
      <c r="C13" s="104" t="s">
        <v>258</v>
      </c>
      <c r="D13" s="35">
        <v>226</v>
      </c>
      <c r="E13" s="35">
        <v>165</v>
      </c>
      <c r="F13" s="35">
        <v>11</v>
      </c>
      <c r="G13" s="108">
        <f t="shared" ref="G13:G39" si="2">+D13+E13+F13</f>
        <v>402</v>
      </c>
      <c r="H13" s="794"/>
      <c r="I13" s="795"/>
      <c r="J13" s="265"/>
      <c r="K13" s="777" t="s">
        <v>260</v>
      </c>
      <c r="L13" s="272" t="s">
        <v>258</v>
      </c>
      <c r="M13" s="373">
        <f>M10</f>
        <v>227</v>
      </c>
      <c r="N13" s="373">
        <f>N10</f>
        <v>171</v>
      </c>
      <c r="O13" s="373">
        <f>O10</f>
        <v>11</v>
      </c>
      <c r="P13" s="373">
        <f>P10</f>
        <v>0</v>
      </c>
      <c r="Q13" s="374">
        <f t="shared" ref="Q13:Q26" si="3">SUM(M13:P13)</f>
        <v>409</v>
      </c>
      <c r="R13" s="783"/>
      <c r="S13" s="784"/>
    </row>
    <row r="14" spans="2:19" x14ac:dyDescent="0.2">
      <c r="B14" s="778"/>
      <c r="C14" s="106" t="s">
        <v>263</v>
      </c>
      <c r="D14" s="36">
        <f>+D13*0.4</f>
        <v>90.4</v>
      </c>
      <c r="E14" s="36">
        <f>+E13*0.4</f>
        <v>66</v>
      </c>
      <c r="F14" s="36">
        <v>4</v>
      </c>
      <c r="G14" s="36">
        <f t="shared" si="2"/>
        <v>160.4</v>
      </c>
      <c r="H14" s="790"/>
      <c r="I14" s="791"/>
      <c r="J14" s="265"/>
      <c r="K14" s="778"/>
      <c r="L14" s="273">
        <v>0.4</v>
      </c>
      <c r="M14" s="36">
        <v>15</v>
      </c>
      <c r="N14" s="36">
        <v>0</v>
      </c>
      <c r="O14" s="36">
        <v>0</v>
      </c>
      <c r="P14" s="36">
        <v>0</v>
      </c>
      <c r="Q14" s="36">
        <f t="shared" si="3"/>
        <v>15</v>
      </c>
      <c r="R14" s="783"/>
      <c r="S14" s="784"/>
    </row>
    <row r="15" spans="2:19" ht="12.75" customHeight="1" thickBot="1" x14ac:dyDescent="0.25">
      <c r="B15" s="779"/>
      <c r="C15" s="107">
        <v>0.6</v>
      </c>
      <c r="D15" s="38">
        <f>+D13*0.6</f>
        <v>135.6</v>
      </c>
      <c r="E15" s="38">
        <f>+E13*0.6</f>
        <v>99</v>
      </c>
      <c r="F15" s="38">
        <v>7</v>
      </c>
      <c r="G15" s="38">
        <f t="shared" si="2"/>
        <v>241.6</v>
      </c>
      <c r="H15" s="792"/>
      <c r="I15" s="793"/>
      <c r="J15" s="265"/>
      <c r="K15" s="779"/>
      <c r="L15" s="274">
        <v>0.6</v>
      </c>
      <c r="M15" s="36">
        <v>0</v>
      </c>
      <c r="N15" s="36">
        <v>0</v>
      </c>
      <c r="O15" s="36">
        <v>0</v>
      </c>
      <c r="P15" s="36">
        <v>0</v>
      </c>
      <c r="Q15" s="36">
        <f t="shared" si="3"/>
        <v>0</v>
      </c>
      <c r="R15" s="783"/>
      <c r="S15" s="784"/>
    </row>
    <row r="16" spans="2:19" ht="15" customHeight="1" x14ac:dyDescent="0.2">
      <c r="B16" s="777" t="s">
        <v>261</v>
      </c>
      <c r="C16" s="104" t="s">
        <v>258</v>
      </c>
      <c r="D16" s="35">
        <v>227</v>
      </c>
      <c r="E16" s="35">
        <v>171</v>
      </c>
      <c r="F16" s="35">
        <v>11</v>
      </c>
      <c r="G16" s="105">
        <f t="shared" si="2"/>
        <v>409</v>
      </c>
      <c r="H16" s="794"/>
      <c r="I16" s="795"/>
      <c r="J16" s="265"/>
      <c r="K16" s="777" t="s">
        <v>262</v>
      </c>
      <c r="L16" s="272" t="s">
        <v>258</v>
      </c>
      <c r="M16" s="373">
        <f>M10</f>
        <v>227</v>
      </c>
      <c r="N16" s="373">
        <f>N10</f>
        <v>171</v>
      </c>
      <c r="O16" s="373">
        <f>O10</f>
        <v>11</v>
      </c>
      <c r="P16" s="373">
        <f>P10</f>
        <v>0</v>
      </c>
      <c r="Q16" s="374">
        <f t="shared" si="3"/>
        <v>409</v>
      </c>
      <c r="R16" s="783"/>
      <c r="S16" s="784"/>
    </row>
    <row r="17" spans="2:19" ht="15.75" customHeight="1" x14ac:dyDescent="0.2">
      <c r="B17" s="778"/>
      <c r="C17" s="106" t="s">
        <v>263</v>
      </c>
      <c r="D17" s="36">
        <f>+D16*0.4</f>
        <v>90.800000000000011</v>
      </c>
      <c r="E17" s="36">
        <f>+E16*0.4</f>
        <v>68.400000000000006</v>
      </c>
      <c r="F17" s="36">
        <f>+F16*0.4</f>
        <v>4.4000000000000004</v>
      </c>
      <c r="G17" s="36">
        <f t="shared" si="2"/>
        <v>163.60000000000002</v>
      </c>
      <c r="H17" s="790"/>
      <c r="I17" s="791"/>
      <c r="J17" s="265"/>
      <c r="K17" s="778"/>
      <c r="L17" s="273" t="s">
        <v>263</v>
      </c>
      <c r="M17" s="36">
        <v>91</v>
      </c>
      <c r="N17" s="36">
        <v>18</v>
      </c>
      <c r="O17" s="36">
        <v>5</v>
      </c>
      <c r="P17" s="36">
        <v>0</v>
      </c>
      <c r="Q17" s="36">
        <f t="shared" si="3"/>
        <v>114</v>
      </c>
      <c r="R17" s="783"/>
      <c r="S17" s="784"/>
    </row>
    <row r="18" spans="2:19" ht="23.25" customHeight="1" thickBot="1" x14ac:dyDescent="0.25">
      <c r="B18" s="779"/>
      <c r="C18" s="107">
        <v>0.6</v>
      </c>
      <c r="D18" s="36">
        <f>+D16*0.6</f>
        <v>136.19999999999999</v>
      </c>
      <c r="E18" s="36">
        <f>+E16*0.6</f>
        <v>102.6</v>
      </c>
      <c r="F18" s="36">
        <f>+F16*0.6</f>
        <v>6.6</v>
      </c>
      <c r="G18" s="37">
        <f t="shared" si="2"/>
        <v>245.39999999999998</v>
      </c>
      <c r="H18" s="790"/>
      <c r="I18" s="791"/>
      <c r="J18" s="265"/>
      <c r="K18" s="779"/>
      <c r="L18" s="274">
        <v>0.6</v>
      </c>
      <c r="M18" s="36">
        <v>38</v>
      </c>
      <c r="N18" s="36">
        <v>0</v>
      </c>
      <c r="O18" s="36">
        <v>6</v>
      </c>
      <c r="P18" s="36">
        <v>0</v>
      </c>
      <c r="Q18" s="36">
        <f t="shared" si="3"/>
        <v>44</v>
      </c>
      <c r="R18" s="783"/>
      <c r="S18" s="784"/>
    </row>
    <row r="19" spans="2:19" ht="13.5" customHeight="1" x14ac:dyDescent="0.2">
      <c r="B19" s="777" t="s">
        <v>264</v>
      </c>
      <c r="C19" s="104" t="s">
        <v>258</v>
      </c>
      <c r="D19" s="35">
        <v>0</v>
      </c>
      <c r="E19" s="35">
        <v>0</v>
      </c>
      <c r="F19" s="35">
        <v>0</v>
      </c>
      <c r="G19" s="108">
        <f t="shared" si="2"/>
        <v>0</v>
      </c>
      <c r="H19" s="790"/>
      <c r="I19" s="791"/>
      <c r="J19" s="265"/>
      <c r="K19" s="777" t="s">
        <v>264</v>
      </c>
      <c r="L19" s="272" t="s">
        <v>258</v>
      </c>
      <c r="M19" s="373">
        <f>M10</f>
        <v>227</v>
      </c>
      <c r="N19" s="373">
        <f>N10</f>
        <v>171</v>
      </c>
      <c r="O19" s="373">
        <f>O10</f>
        <v>11</v>
      </c>
      <c r="P19" s="373">
        <f>P10</f>
        <v>0</v>
      </c>
      <c r="Q19" s="374">
        <f t="shared" si="3"/>
        <v>409</v>
      </c>
      <c r="R19" s="783"/>
      <c r="S19" s="784"/>
    </row>
    <row r="20" spans="2:19" ht="15" customHeight="1" x14ac:dyDescent="0.2">
      <c r="B20" s="778"/>
      <c r="C20" s="106" t="s">
        <v>263</v>
      </c>
      <c r="D20" s="36">
        <f>+D19*0.4</f>
        <v>0</v>
      </c>
      <c r="E20" s="36">
        <f>+E19*0.4</f>
        <v>0</v>
      </c>
      <c r="F20" s="36">
        <f>+F19*0.4</f>
        <v>0</v>
      </c>
      <c r="G20" s="36">
        <f t="shared" si="2"/>
        <v>0</v>
      </c>
      <c r="H20" s="790"/>
      <c r="I20" s="791"/>
      <c r="J20" s="265"/>
      <c r="K20" s="778"/>
      <c r="L20" s="273" t="s">
        <v>263</v>
      </c>
      <c r="M20" s="36">
        <v>0</v>
      </c>
      <c r="N20" s="36">
        <f t="shared" ref="N20:P21" si="4">N11-N17</f>
        <v>50.400000000000006</v>
      </c>
      <c r="O20" s="85">
        <f t="shared" si="4"/>
        <v>0</v>
      </c>
      <c r="P20" s="36">
        <f t="shared" si="4"/>
        <v>0</v>
      </c>
      <c r="Q20" s="36">
        <f t="shared" si="3"/>
        <v>50.400000000000006</v>
      </c>
      <c r="R20" s="783"/>
      <c r="S20" s="784"/>
    </row>
    <row r="21" spans="2:19" ht="17.25" customHeight="1" thickBot="1" x14ac:dyDescent="0.25">
      <c r="B21" s="779"/>
      <c r="C21" s="107">
        <v>0.6</v>
      </c>
      <c r="D21" s="36">
        <f>+D19*0.6</f>
        <v>0</v>
      </c>
      <c r="E21" s="36">
        <f>+E19*0.6</f>
        <v>0</v>
      </c>
      <c r="F21" s="36">
        <f>+F19*0.6</f>
        <v>0</v>
      </c>
      <c r="G21" s="36">
        <f t="shared" si="2"/>
        <v>0</v>
      </c>
      <c r="H21" s="790"/>
      <c r="I21" s="791"/>
      <c r="J21" s="265"/>
      <c r="K21" s="779"/>
      <c r="L21" s="274">
        <v>0.6</v>
      </c>
      <c r="M21" s="36">
        <f>M42</f>
        <v>47</v>
      </c>
      <c r="N21" s="36">
        <f t="shared" si="4"/>
        <v>102.6</v>
      </c>
      <c r="O21" s="36">
        <f t="shared" si="4"/>
        <v>0</v>
      </c>
      <c r="P21" s="36">
        <f t="shared" si="4"/>
        <v>0</v>
      </c>
      <c r="Q21" s="36">
        <f t="shared" si="3"/>
        <v>149.6</v>
      </c>
      <c r="R21" s="783"/>
      <c r="S21" s="784"/>
    </row>
    <row r="22" spans="2:19" ht="15.75" customHeight="1" x14ac:dyDescent="0.2">
      <c r="B22" s="777" t="s">
        <v>513</v>
      </c>
      <c r="C22" s="104" t="s">
        <v>258</v>
      </c>
      <c r="D22" s="35">
        <v>226</v>
      </c>
      <c r="E22" s="35">
        <v>164</v>
      </c>
      <c r="F22" s="35">
        <v>11</v>
      </c>
      <c r="G22" s="105">
        <f t="shared" si="2"/>
        <v>401</v>
      </c>
      <c r="H22" s="790"/>
      <c r="I22" s="791"/>
      <c r="J22" s="265"/>
      <c r="K22" s="777" t="s">
        <v>265</v>
      </c>
      <c r="L22" s="272" t="s">
        <v>258</v>
      </c>
      <c r="M22" s="373">
        <f>M10+5</f>
        <v>232</v>
      </c>
      <c r="N22" s="373">
        <f>N10</f>
        <v>171</v>
      </c>
      <c r="O22" s="373">
        <f>O10</f>
        <v>11</v>
      </c>
      <c r="P22" s="373">
        <f>P10</f>
        <v>0</v>
      </c>
      <c r="Q22" s="374">
        <f t="shared" si="3"/>
        <v>414</v>
      </c>
      <c r="R22" s="355"/>
      <c r="S22" s="356"/>
    </row>
    <row r="23" spans="2:19" x14ac:dyDescent="0.2">
      <c r="B23" s="778"/>
      <c r="C23" s="106" t="s">
        <v>263</v>
      </c>
      <c r="D23" s="36">
        <f>+D22*0.4</f>
        <v>90.4</v>
      </c>
      <c r="E23" s="36">
        <f>+E22*0.4</f>
        <v>65.600000000000009</v>
      </c>
      <c r="F23" s="36">
        <f>+F22*0.4</f>
        <v>4.4000000000000004</v>
      </c>
      <c r="G23" s="36">
        <f t="shared" si="2"/>
        <v>160.4</v>
      </c>
      <c r="H23" s="790"/>
      <c r="I23" s="791"/>
      <c r="J23" s="265"/>
      <c r="K23" s="778"/>
      <c r="L23" s="273" t="s">
        <v>263</v>
      </c>
      <c r="M23" s="36">
        <v>105</v>
      </c>
      <c r="N23" s="36">
        <v>18</v>
      </c>
      <c r="O23" s="36">
        <v>5</v>
      </c>
      <c r="P23" s="36">
        <v>0</v>
      </c>
      <c r="Q23" s="36">
        <f t="shared" si="3"/>
        <v>128</v>
      </c>
      <c r="R23" s="355"/>
      <c r="S23" s="356"/>
    </row>
    <row r="24" spans="2:19" ht="15" customHeight="1" thickBot="1" x14ac:dyDescent="0.25">
      <c r="B24" s="779"/>
      <c r="C24" s="107">
        <v>0.6</v>
      </c>
      <c r="D24" s="36">
        <f>+D22*0.6</f>
        <v>135.6</v>
      </c>
      <c r="E24" s="36">
        <f>+E22*0.6</f>
        <v>98.399999999999991</v>
      </c>
      <c r="F24" s="36">
        <f>+F22*0.6</f>
        <v>6.6</v>
      </c>
      <c r="G24" s="36">
        <f t="shared" si="2"/>
        <v>240.6</v>
      </c>
      <c r="H24" s="790"/>
      <c r="I24" s="791"/>
      <c r="J24" s="265"/>
      <c r="K24" s="779"/>
      <c r="L24" s="274">
        <v>0.6</v>
      </c>
      <c r="M24" s="36">
        <v>158</v>
      </c>
      <c r="N24" s="36">
        <v>4</v>
      </c>
      <c r="O24" s="36">
        <v>6</v>
      </c>
      <c r="P24" s="36">
        <v>0</v>
      </c>
      <c r="Q24" s="36">
        <f t="shared" si="3"/>
        <v>168</v>
      </c>
      <c r="R24" s="355"/>
      <c r="S24" s="356"/>
    </row>
    <row r="25" spans="2:19" ht="15" customHeight="1" x14ac:dyDescent="0.2">
      <c r="B25" s="777" t="s">
        <v>266</v>
      </c>
      <c r="C25" s="104" t="s">
        <v>258</v>
      </c>
      <c r="D25" s="35">
        <v>1</v>
      </c>
      <c r="E25" s="35">
        <v>7</v>
      </c>
      <c r="F25" s="35">
        <v>0</v>
      </c>
      <c r="G25" s="105">
        <f t="shared" si="2"/>
        <v>8</v>
      </c>
      <c r="H25" s="790"/>
      <c r="I25" s="791"/>
      <c r="J25" s="265"/>
      <c r="K25" s="777" t="s">
        <v>734</v>
      </c>
      <c r="L25" s="272" t="s">
        <v>258</v>
      </c>
      <c r="M25" s="373">
        <f>M19</f>
        <v>227</v>
      </c>
      <c r="N25" s="373">
        <f>N19+4</f>
        <v>175</v>
      </c>
      <c r="O25" s="373">
        <f>O19</f>
        <v>11</v>
      </c>
      <c r="P25" s="373">
        <f>P19</f>
        <v>0</v>
      </c>
      <c r="Q25" s="374">
        <f t="shared" si="3"/>
        <v>413</v>
      </c>
      <c r="R25" s="783"/>
      <c r="S25" s="784"/>
    </row>
    <row r="26" spans="2:19" x14ac:dyDescent="0.2">
      <c r="B26" s="778"/>
      <c r="C26" s="106" t="s">
        <v>263</v>
      </c>
      <c r="D26" s="36">
        <f>+D25*0.4</f>
        <v>0.4</v>
      </c>
      <c r="E26" s="36">
        <f>+E25*0.4</f>
        <v>2.8000000000000003</v>
      </c>
      <c r="F26" s="36">
        <f>+F25*0.4</f>
        <v>0</v>
      </c>
      <c r="G26" s="36">
        <f t="shared" si="2"/>
        <v>3.2</v>
      </c>
      <c r="H26" s="790"/>
      <c r="I26" s="791"/>
      <c r="J26" s="265"/>
      <c r="K26" s="778"/>
      <c r="L26" s="273" t="s">
        <v>263</v>
      </c>
      <c r="M26" s="36">
        <v>91</v>
      </c>
      <c r="N26" s="36">
        <v>18</v>
      </c>
      <c r="O26" s="36">
        <v>5</v>
      </c>
      <c r="P26" s="36">
        <v>0</v>
      </c>
      <c r="Q26" s="36">
        <f t="shared" si="3"/>
        <v>114</v>
      </c>
      <c r="R26" s="783"/>
      <c r="S26" s="784"/>
    </row>
    <row r="27" spans="2:19" ht="18" customHeight="1" thickBot="1" x14ac:dyDescent="0.25">
      <c r="B27" s="779"/>
      <c r="C27" s="107">
        <v>0.6</v>
      </c>
      <c r="D27" s="36">
        <f>+D25*0.6</f>
        <v>0.6</v>
      </c>
      <c r="E27" s="36">
        <f>+E25*0.6</f>
        <v>4.2</v>
      </c>
      <c r="F27" s="36">
        <f>+F25*0.6</f>
        <v>0</v>
      </c>
      <c r="G27" s="36">
        <f t="shared" si="2"/>
        <v>4.8</v>
      </c>
      <c r="H27" s="790"/>
      <c r="I27" s="791"/>
      <c r="J27" s="265"/>
      <c r="K27" s="779"/>
      <c r="L27" s="274">
        <v>0.6</v>
      </c>
      <c r="M27" s="36">
        <v>43</v>
      </c>
      <c r="N27" s="36">
        <v>4</v>
      </c>
      <c r="O27" s="36">
        <v>6</v>
      </c>
      <c r="P27" s="36">
        <v>0</v>
      </c>
      <c r="Q27" s="36">
        <f>SUM(M27:P27)</f>
        <v>53</v>
      </c>
      <c r="R27" s="783"/>
      <c r="S27" s="784"/>
    </row>
    <row r="28" spans="2:19" ht="15" customHeight="1" x14ac:dyDescent="0.2">
      <c r="B28" s="777" t="s">
        <v>514</v>
      </c>
      <c r="C28" s="104" t="s">
        <v>258</v>
      </c>
      <c r="D28" s="35">
        <v>9</v>
      </c>
      <c r="E28" s="35">
        <v>6</v>
      </c>
      <c r="F28" s="35">
        <v>0</v>
      </c>
      <c r="G28" s="105">
        <f t="shared" si="2"/>
        <v>15</v>
      </c>
      <c r="H28" s="790"/>
      <c r="I28" s="791"/>
      <c r="J28" s="265"/>
      <c r="K28" s="777" t="s">
        <v>735</v>
      </c>
      <c r="L28" s="272" t="s">
        <v>258</v>
      </c>
      <c r="M28" s="373">
        <f>M22</f>
        <v>232</v>
      </c>
      <c r="N28" s="373">
        <f>N22</f>
        <v>171</v>
      </c>
      <c r="O28" s="373">
        <f>O22</f>
        <v>11</v>
      </c>
      <c r="P28" s="373">
        <f>P22</f>
        <v>0</v>
      </c>
      <c r="Q28" s="374">
        <f t="shared" ref="Q28:Q32" si="5">SUM(M28:P28)</f>
        <v>414</v>
      </c>
      <c r="R28" s="783"/>
      <c r="S28" s="784"/>
    </row>
    <row r="29" spans="2:19" x14ac:dyDescent="0.2">
      <c r="B29" s="778"/>
      <c r="C29" s="106" t="s">
        <v>263</v>
      </c>
      <c r="D29" s="36">
        <f>+D28*0.4</f>
        <v>3.6</v>
      </c>
      <c r="E29" s="36">
        <f>+E28*0.4</f>
        <v>2.4000000000000004</v>
      </c>
      <c r="F29" s="36">
        <f>+F28*0.4</f>
        <v>0</v>
      </c>
      <c r="G29" s="36">
        <f t="shared" si="2"/>
        <v>6</v>
      </c>
      <c r="H29" s="790" t="s">
        <v>267</v>
      </c>
      <c r="I29" s="791"/>
      <c r="J29" s="265"/>
      <c r="K29" s="778"/>
      <c r="L29" s="273" t="s">
        <v>263</v>
      </c>
      <c r="M29" s="36">
        <v>1</v>
      </c>
      <c r="N29" s="36">
        <f>N23-N26</f>
        <v>0</v>
      </c>
      <c r="O29" s="36">
        <f>O23-O26</f>
        <v>0</v>
      </c>
      <c r="P29" s="36">
        <v>0</v>
      </c>
      <c r="Q29" s="36">
        <f t="shared" si="5"/>
        <v>1</v>
      </c>
      <c r="R29" s="783"/>
      <c r="S29" s="784"/>
    </row>
    <row r="30" spans="2:19" ht="15" customHeight="1" thickBot="1" x14ac:dyDescent="0.25">
      <c r="B30" s="779"/>
      <c r="C30" s="107" t="s">
        <v>512</v>
      </c>
      <c r="D30" s="37">
        <f>+D28*0.6</f>
        <v>5.3999999999999995</v>
      </c>
      <c r="E30" s="37">
        <f>+E28*0.6</f>
        <v>3.5999999999999996</v>
      </c>
      <c r="F30" s="37">
        <f>+F28*0.6</f>
        <v>0</v>
      </c>
      <c r="G30" s="37">
        <f t="shared" si="2"/>
        <v>9</v>
      </c>
      <c r="H30" s="792"/>
      <c r="I30" s="793"/>
      <c r="J30" s="265"/>
      <c r="K30" s="779"/>
      <c r="L30" s="274">
        <v>0.6</v>
      </c>
      <c r="M30" s="36">
        <f>M24-M27</f>
        <v>115</v>
      </c>
      <c r="N30" s="36">
        <f>N24-N27</f>
        <v>0</v>
      </c>
      <c r="O30" s="36">
        <f>O24-O27</f>
        <v>0</v>
      </c>
      <c r="P30" s="36">
        <v>0</v>
      </c>
      <c r="Q30" s="36">
        <f t="shared" si="5"/>
        <v>115</v>
      </c>
      <c r="R30" s="783"/>
      <c r="S30" s="784"/>
    </row>
    <row r="31" spans="2:19" ht="15" customHeight="1" x14ac:dyDescent="0.2">
      <c r="B31" s="777" t="s">
        <v>268</v>
      </c>
      <c r="C31" s="104" t="s">
        <v>258</v>
      </c>
      <c r="D31" s="35">
        <v>225</v>
      </c>
      <c r="E31" s="35">
        <v>163</v>
      </c>
      <c r="F31" s="35">
        <v>11</v>
      </c>
      <c r="G31" s="105">
        <f t="shared" si="2"/>
        <v>399</v>
      </c>
      <c r="H31" s="794"/>
      <c r="I31" s="795"/>
      <c r="J31" s="265"/>
      <c r="K31" s="777" t="s">
        <v>269</v>
      </c>
      <c r="L31" s="272" t="s">
        <v>258</v>
      </c>
      <c r="M31" s="373">
        <f>M10</f>
        <v>227</v>
      </c>
      <c r="N31" s="373">
        <f>N10</f>
        <v>171</v>
      </c>
      <c r="O31" s="373">
        <f>O10</f>
        <v>11</v>
      </c>
      <c r="P31" s="373">
        <f>P10</f>
        <v>0</v>
      </c>
      <c r="Q31" s="374">
        <f t="shared" si="5"/>
        <v>409</v>
      </c>
      <c r="R31" s="783"/>
      <c r="S31" s="784"/>
    </row>
    <row r="32" spans="2:19" x14ac:dyDescent="0.2">
      <c r="B32" s="778"/>
      <c r="C32" s="106" t="s">
        <v>263</v>
      </c>
      <c r="D32" s="36">
        <f>+D31*0.4</f>
        <v>90</v>
      </c>
      <c r="E32" s="36">
        <f>+E31*0.4</f>
        <v>65.2</v>
      </c>
      <c r="F32" s="36">
        <f>+F31*0.4</f>
        <v>4.4000000000000004</v>
      </c>
      <c r="G32" s="36">
        <f t="shared" si="2"/>
        <v>159.6</v>
      </c>
      <c r="H32" s="790"/>
      <c r="I32" s="791"/>
      <c r="J32" s="265"/>
      <c r="K32" s="778"/>
      <c r="L32" s="273" t="s">
        <v>263</v>
      </c>
      <c r="M32" s="36">
        <v>1</v>
      </c>
      <c r="N32" s="36">
        <v>0</v>
      </c>
      <c r="O32" s="36">
        <f>O17-O26</f>
        <v>0</v>
      </c>
      <c r="P32" s="36">
        <v>0</v>
      </c>
      <c r="Q32" s="36">
        <f t="shared" si="5"/>
        <v>1</v>
      </c>
      <c r="R32" s="783"/>
      <c r="S32" s="784"/>
    </row>
    <row r="33" spans="2:19" ht="15.75" customHeight="1" thickBot="1" x14ac:dyDescent="0.25">
      <c r="B33" s="779"/>
      <c r="C33" s="107">
        <v>0.6</v>
      </c>
      <c r="D33" s="36">
        <f>+D31*0.6</f>
        <v>135</v>
      </c>
      <c r="E33" s="36">
        <f>+E31*0.6</f>
        <v>97.8</v>
      </c>
      <c r="F33" s="36">
        <f>+F31*0.6</f>
        <v>6.6</v>
      </c>
      <c r="G33" s="36">
        <f t="shared" si="2"/>
        <v>239.4</v>
      </c>
      <c r="H33" s="790"/>
      <c r="I33" s="791"/>
      <c r="J33" s="265"/>
      <c r="K33" s="779"/>
      <c r="L33" s="274">
        <v>0.6</v>
      </c>
      <c r="M33" s="36">
        <v>0</v>
      </c>
      <c r="N33" s="36">
        <v>0</v>
      </c>
      <c r="O33" s="36">
        <f>O18-O27</f>
        <v>0</v>
      </c>
      <c r="P33" s="36">
        <v>0</v>
      </c>
      <c r="Q33" s="36">
        <f>SUM(M33:P33)</f>
        <v>0</v>
      </c>
      <c r="R33" s="783"/>
      <c r="S33" s="784"/>
    </row>
    <row r="34" spans="2:19" ht="15" customHeight="1" x14ac:dyDescent="0.2">
      <c r="B34" s="777" t="s">
        <v>515</v>
      </c>
      <c r="C34" s="104" t="s">
        <v>258</v>
      </c>
      <c r="D34" s="35">
        <v>225</v>
      </c>
      <c r="E34" s="35">
        <v>159</v>
      </c>
      <c r="F34" s="35">
        <v>10</v>
      </c>
      <c r="G34" s="105">
        <f t="shared" si="2"/>
        <v>394</v>
      </c>
      <c r="H34" s="790"/>
      <c r="I34" s="791"/>
      <c r="J34" s="265"/>
      <c r="K34" s="777" t="s">
        <v>270</v>
      </c>
      <c r="L34" s="272" t="s">
        <v>258</v>
      </c>
      <c r="M34" s="373">
        <v>242</v>
      </c>
      <c r="N34" s="373">
        <v>190</v>
      </c>
      <c r="O34" s="373">
        <f>O35+O36</f>
        <v>4</v>
      </c>
      <c r="P34" s="373">
        <v>0</v>
      </c>
      <c r="Q34" s="374">
        <f>SUM(M34:P34)</f>
        <v>436</v>
      </c>
      <c r="R34" s="780" t="s">
        <v>285</v>
      </c>
      <c r="S34" s="781"/>
    </row>
    <row r="35" spans="2:19" x14ac:dyDescent="0.2">
      <c r="B35" s="778"/>
      <c r="C35" s="106" t="s">
        <v>263</v>
      </c>
      <c r="D35" s="36">
        <f>+D34*0.4</f>
        <v>90</v>
      </c>
      <c r="E35" s="36">
        <f>+E34*0.4</f>
        <v>63.6</v>
      </c>
      <c r="F35" s="36">
        <f>+F34*0.4</f>
        <v>4</v>
      </c>
      <c r="G35" s="36">
        <f t="shared" si="2"/>
        <v>157.6</v>
      </c>
      <c r="H35" s="790"/>
      <c r="I35" s="791"/>
      <c r="J35" s="265"/>
      <c r="K35" s="778"/>
      <c r="L35" s="273" t="s">
        <v>263</v>
      </c>
      <c r="M35" s="36">
        <v>97</v>
      </c>
      <c r="N35" s="36">
        <v>76</v>
      </c>
      <c r="O35" s="36">
        <v>2</v>
      </c>
      <c r="P35" s="36">
        <v>1</v>
      </c>
      <c r="Q35" s="36">
        <f t="shared" ref="Q35:Q48" si="6">SUM(M35:P35)</f>
        <v>176</v>
      </c>
      <c r="R35" s="780"/>
      <c r="S35" s="781"/>
    </row>
    <row r="36" spans="2:19" ht="17.25" customHeight="1" thickBot="1" x14ac:dyDescent="0.25">
      <c r="B36" s="779"/>
      <c r="C36" s="107">
        <v>0.6</v>
      </c>
      <c r="D36" s="36">
        <f>+D34*0.6</f>
        <v>135</v>
      </c>
      <c r="E36" s="36">
        <f>+E34*0.6</f>
        <v>95.399999999999991</v>
      </c>
      <c r="F36" s="36">
        <f>+F34*0.6</f>
        <v>6</v>
      </c>
      <c r="G36" s="36">
        <f t="shared" si="2"/>
        <v>236.39999999999998</v>
      </c>
      <c r="H36" s="790"/>
      <c r="I36" s="791"/>
      <c r="J36" s="265"/>
      <c r="K36" s="779"/>
      <c r="L36" s="274">
        <v>0.6</v>
      </c>
      <c r="M36" s="36">
        <v>145</v>
      </c>
      <c r="N36" s="36">
        <v>114</v>
      </c>
      <c r="O36" s="36">
        <v>2</v>
      </c>
      <c r="P36" s="36">
        <v>2</v>
      </c>
      <c r="Q36" s="36">
        <f t="shared" si="6"/>
        <v>263</v>
      </c>
      <c r="R36" s="780"/>
      <c r="S36" s="781"/>
    </row>
    <row r="37" spans="2:19" ht="13.5" customHeight="1" x14ac:dyDescent="0.2">
      <c r="B37" s="777" t="s">
        <v>271</v>
      </c>
      <c r="C37" s="104" t="s">
        <v>258</v>
      </c>
      <c r="D37" s="35">
        <v>0</v>
      </c>
      <c r="E37" s="35">
        <v>4</v>
      </c>
      <c r="F37" s="35">
        <v>1</v>
      </c>
      <c r="G37" s="105">
        <f t="shared" si="2"/>
        <v>5</v>
      </c>
      <c r="H37" s="790"/>
      <c r="I37" s="791"/>
      <c r="J37" s="265"/>
      <c r="K37" s="777" t="s">
        <v>272</v>
      </c>
      <c r="L37" s="272" t="s">
        <v>258</v>
      </c>
      <c r="M37" s="373">
        <v>170</v>
      </c>
      <c r="N37" s="373">
        <f>N38+N39</f>
        <v>98</v>
      </c>
      <c r="O37" s="373">
        <f>O38+O39</f>
        <v>2</v>
      </c>
      <c r="P37" s="373">
        <v>0</v>
      </c>
      <c r="Q37" s="374">
        <f t="shared" si="6"/>
        <v>270</v>
      </c>
      <c r="R37" s="780" t="s">
        <v>285</v>
      </c>
      <c r="S37" s="781"/>
    </row>
    <row r="38" spans="2:19" x14ac:dyDescent="0.2">
      <c r="B38" s="778"/>
      <c r="C38" s="106" t="s">
        <v>263</v>
      </c>
      <c r="D38" s="36">
        <f>+D37*0.4</f>
        <v>0</v>
      </c>
      <c r="E38" s="36">
        <f>+E37*0.4</f>
        <v>1.6</v>
      </c>
      <c r="F38" s="36">
        <f>+F37*0.4</f>
        <v>0.4</v>
      </c>
      <c r="G38" s="36">
        <f t="shared" si="2"/>
        <v>2</v>
      </c>
      <c r="H38" s="790"/>
      <c r="I38" s="791"/>
      <c r="J38" s="265"/>
      <c r="K38" s="778"/>
      <c r="L38" s="273" t="s">
        <v>263</v>
      </c>
      <c r="M38" s="36">
        <v>68</v>
      </c>
      <c r="N38" s="36">
        <v>39</v>
      </c>
      <c r="O38" s="36">
        <v>0.8</v>
      </c>
      <c r="P38" s="36">
        <v>0</v>
      </c>
      <c r="Q38" s="36">
        <f t="shared" si="6"/>
        <v>107.8</v>
      </c>
      <c r="R38" s="780"/>
      <c r="S38" s="781"/>
    </row>
    <row r="39" spans="2:19" ht="14.25" customHeight="1" thickBot="1" x14ac:dyDescent="0.25">
      <c r="B39" s="779"/>
      <c r="C39" s="107">
        <v>0.6</v>
      </c>
      <c r="D39" s="36">
        <f>+D37*0.6</f>
        <v>0</v>
      </c>
      <c r="E39" s="36">
        <f>+E37*0.6</f>
        <v>2.4</v>
      </c>
      <c r="F39" s="36">
        <f>+F37*0.6</f>
        <v>0.6</v>
      </c>
      <c r="G39" s="36">
        <f t="shared" si="2"/>
        <v>3</v>
      </c>
      <c r="H39" s="790"/>
      <c r="I39" s="791"/>
      <c r="J39" s="265"/>
      <c r="K39" s="779"/>
      <c r="L39" s="275">
        <v>0.6</v>
      </c>
      <c r="M39" s="36">
        <v>102</v>
      </c>
      <c r="N39" s="38">
        <v>59</v>
      </c>
      <c r="O39" s="38">
        <v>1.2</v>
      </c>
      <c r="P39" s="38">
        <v>0</v>
      </c>
      <c r="Q39" s="38">
        <f t="shared" si="6"/>
        <v>162.19999999999999</v>
      </c>
      <c r="R39" s="780"/>
      <c r="S39" s="781"/>
    </row>
    <row r="40" spans="2:19" ht="13.5" customHeight="1" x14ac:dyDescent="0.2">
      <c r="B40" s="777" t="s">
        <v>516</v>
      </c>
      <c r="C40" s="104" t="s">
        <v>258</v>
      </c>
      <c r="D40" s="35">
        <v>6</v>
      </c>
      <c r="E40" s="35">
        <v>5</v>
      </c>
      <c r="F40" s="35">
        <v>0</v>
      </c>
      <c r="G40" s="105">
        <f>+D40+E40+F40</f>
        <v>11</v>
      </c>
      <c r="H40" s="790"/>
      <c r="I40" s="791"/>
      <c r="J40" s="265"/>
      <c r="K40" s="777" t="s">
        <v>273</v>
      </c>
      <c r="L40" s="272" t="s">
        <v>258</v>
      </c>
      <c r="M40" s="373">
        <v>79</v>
      </c>
      <c r="N40" s="373">
        <v>59</v>
      </c>
      <c r="O40" s="373">
        <f>O41+O42</f>
        <v>0</v>
      </c>
      <c r="P40" s="373">
        <v>0</v>
      </c>
      <c r="Q40" s="374">
        <f t="shared" si="6"/>
        <v>138</v>
      </c>
      <c r="R40" s="780" t="s">
        <v>285</v>
      </c>
      <c r="S40" s="781"/>
    </row>
    <row r="41" spans="2:19" x14ac:dyDescent="0.2">
      <c r="B41" s="778"/>
      <c r="C41" s="106" t="s">
        <v>263</v>
      </c>
      <c r="D41" s="36">
        <f>+D40*0.4</f>
        <v>2.4000000000000004</v>
      </c>
      <c r="E41" s="36">
        <f>+E40*0.4</f>
        <v>2</v>
      </c>
      <c r="F41" s="36">
        <f>+F40*0.4</f>
        <v>0</v>
      </c>
      <c r="G41" s="36">
        <v>0</v>
      </c>
      <c r="H41" s="790" t="s">
        <v>274</v>
      </c>
      <c r="I41" s="791"/>
      <c r="J41" s="265"/>
      <c r="K41" s="778"/>
      <c r="L41" s="273" t="s">
        <v>263</v>
      </c>
      <c r="M41" s="36">
        <v>32</v>
      </c>
      <c r="N41" s="36">
        <v>24</v>
      </c>
      <c r="O41" s="36">
        <v>0</v>
      </c>
      <c r="P41" s="36">
        <v>0</v>
      </c>
      <c r="Q41" s="36">
        <f t="shared" si="6"/>
        <v>56</v>
      </c>
      <c r="R41" s="780"/>
      <c r="S41" s="781"/>
    </row>
    <row r="42" spans="2:19" ht="17.25" customHeight="1" thickBot="1" x14ac:dyDescent="0.25">
      <c r="B42" s="782"/>
      <c r="C42" s="109">
        <v>0.6</v>
      </c>
      <c r="D42" s="37">
        <f>+D40*0.6</f>
        <v>3.5999999999999996</v>
      </c>
      <c r="E42" s="37">
        <f>+E40*0.6</f>
        <v>3</v>
      </c>
      <c r="F42" s="37">
        <f>+F40*0.6</f>
        <v>0</v>
      </c>
      <c r="G42" s="37">
        <f t="shared" ref="G42" si="7">+D42+E42+F42</f>
        <v>6.6</v>
      </c>
      <c r="H42" s="792"/>
      <c r="I42" s="793"/>
      <c r="J42" s="265"/>
      <c r="K42" s="779"/>
      <c r="L42" s="275">
        <v>0.6</v>
      </c>
      <c r="M42" s="38">
        <v>47</v>
      </c>
      <c r="N42" s="38">
        <v>35</v>
      </c>
      <c r="O42" s="38">
        <v>0</v>
      </c>
      <c r="P42" s="38">
        <v>0</v>
      </c>
      <c r="Q42" s="38">
        <f t="shared" si="6"/>
        <v>82</v>
      </c>
      <c r="R42" s="780"/>
      <c r="S42" s="781"/>
    </row>
    <row r="43" spans="2:19" ht="15" customHeight="1" x14ac:dyDescent="0.2">
      <c r="B43" s="34"/>
      <c r="K43" s="777" t="s">
        <v>275</v>
      </c>
      <c r="L43" s="272" t="s">
        <v>258</v>
      </c>
      <c r="M43" s="373">
        <v>97</v>
      </c>
      <c r="N43" s="373">
        <v>41</v>
      </c>
      <c r="O43" s="373">
        <f>O44+O45</f>
        <v>3.2</v>
      </c>
      <c r="P43" s="373">
        <v>0</v>
      </c>
      <c r="Q43" s="374">
        <f t="shared" si="6"/>
        <v>141.19999999999999</v>
      </c>
      <c r="R43" s="780" t="s">
        <v>285</v>
      </c>
      <c r="S43" s="781"/>
    </row>
    <row r="44" spans="2:19" ht="15.75" customHeight="1" x14ac:dyDescent="0.2">
      <c r="B44" s="34"/>
      <c r="K44" s="778"/>
      <c r="L44" s="273" t="s">
        <v>263</v>
      </c>
      <c r="M44" s="36">
        <v>32</v>
      </c>
      <c r="N44" s="36">
        <v>16</v>
      </c>
      <c r="O44" s="36">
        <v>1.2</v>
      </c>
      <c r="P44" s="36">
        <v>1</v>
      </c>
      <c r="Q44" s="36">
        <f t="shared" si="6"/>
        <v>50.2</v>
      </c>
      <c r="R44" s="780"/>
      <c r="S44" s="781"/>
    </row>
    <row r="45" spans="2:19" ht="27" customHeight="1" x14ac:dyDescent="0.2">
      <c r="B45" s="787"/>
      <c r="C45" s="787"/>
      <c r="D45" s="787"/>
      <c r="E45" s="787"/>
      <c r="F45" s="787"/>
      <c r="G45" s="787"/>
      <c r="H45" s="787"/>
      <c r="I45" s="787"/>
      <c r="J45" s="357"/>
      <c r="K45" s="779"/>
      <c r="L45" s="275">
        <v>0.6</v>
      </c>
      <c r="M45" s="38">
        <v>47</v>
      </c>
      <c r="N45" s="38">
        <v>25</v>
      </c>
      <c r="O45" s="38">
        <v>2</v>
      </c>
      <c r="P45" s="38">
        <v>2</v>
      </c>
      <c r="Q45" s="38">
        <f t="shared" si="6"/>
        <v>76</v>
      </c>
      <c r="R45" s="780"/>
      <c r="S45" s="781"/>
    </row>
    <row r="46" spans="2:19" x14ac:dyDescent="0.2">
      <c r="K46" s="777" t="s">
        <v>736</v>
      </c>
      <c r="L46" s="272" t="s">
        <v>258</v>
      </c>
      <c r="M46" s="373">
        <v>231</v>
      </c>
      <c r="N46" s="373">
        <f>N47+N48</f>
        <v>154</v>
      </c>
      <c r="O46" s="373">
        <f>O47+O48</f>
        <v>12</v>
      </c>
      <c r="P46" s="373">
        <f>P10</f>
        <v>0</v>
      </c>
      <c r="Q46" s="374">
        <f t="shared" si="6"/>
        <v>397</v>
      </c>
      <c r="R46" s="780" t="s">
        <v>285</v>
      </c>
      <c r="S46" s="781"/>
    </row>
    <row r="47" spans="2:19" x14ac:dyDescent="0.2">
      <c r="K47" s="778"/>
      <c r="L47" s="273" t="s">
        <v>263</v>
      </c>
      <c r="M47" s="36">
        <v>92</v>
      </c>
      <c r="N47" s="36">
        <v>62</v>
      </c>
      <c r="O47" s="36">
        <v>5</v>
      </c>
      <c r="P47" s="36">
        <v>0</v>
      </c>
      <c r="Q47" s="36">
        <f t="shared" si="6"/>
        <v>159</v>
      </c>
      <c r="R47" s="788"/>
      <c r="S47" s="789"/>
    </row>
    <row r="48" spans="2:19" ht="24.75" customHeight="1" x14ac:dyDescent="0.2">
      <c r="K48" s="779"/>
      <c r="L48" s="275">
        <v>0.6</v>
      </c>
      <c r="M48" s="38">
        <v>139</v>
      </c>
      <c r="N48" s="38">
        <v>92</v>
      </c>
      <c r="O48" s="38">
        <v>7</v>
      </c>
      <c r="P48" s="38">
        <v>0</v>
      </c>
      <c r="Q48" s="38">
        <f t="shared" si="6"/>
        <v>238</v>
      </c>
      <c r="R48" s="780"/>
      <c r="S48" s="781"/>
    </row>
    <row r="49" spans="11:19" ht="45.75" customHeight="1" x14ac:dyDescent="0.2">
      <c r="K49" s="777" t="s">
        <v>276</v>
      </c>
      <c r="L49" s="272" t="s">
        <v>258</v>
      </c>
      <c r="M49" s="373">
        <v>346</v>
      </c>
      <c r="N49" s="373">
        <v>198</v>
      </c>
      <c r="O49" s="373">
        <f>O50+O51</f>
        <v>5</v>
      </c>
      <c r="P49" s="373">
        <f>P37+P40+P43</f>
        <v>0</v>
      </c>
      <c r="Q49" s="374">
        <f t="shared" ref="Q49:Q54" si="8">SUM(M49:P49)</f>
        <v>549</v>
      </c>
      <c r="R49" s="780" t="s">
        <v>285</v>
      </c>
      <c r="S49" s="781"/>
    </row>
    <row r="50" spans="11:19" x14ac:dyDescent="0.2">
      <c r="K50" s="778"/>
      <c r="L50" s="273" t="s">
        <v>263</v>
      </c>
      <c r="M50" s="36">
        <v>138</v>
      </c>
      <c r="N50" s="36">
        <v>79</v>
      </c>
      <c r="O50" s="36">
        <v>2</v>
      </c>
      <c r="P50" s="36">
        <v>2</v>
      </c>
      <c r="Q50" s="36">
        <f t="shared" si="8"/>
        <v>221</v>
      </c>
      <c r="R50" s="780"/>
      <c r="S50" s="781"/>
    </row>
    <row r="51" spans="11:19" ht="27" customHeight="1" x14ac:dyDescent="0.2">
      <c r="K51" s="779"/>
      <c r="L51" s="275">
        <v>0.6</v>
      </c>
      <c r="M51" s="38">
        <v>208</v>
      </c>
      <c r="N51" s="38">
        <v>119</v>
      </c>
      <c r="O51" s="38">
        <v>3</v>
      </c>
      <c r="P51" s="38">
        <f>P39+P42+P45</f>
        <v>2</v>
      </c>
      <c r="Q51" s="38">
        <f t="shared" si="8"/>
        <v>332</v>
      </c>
      <c r="R51" s="780"/>
      <c r="S51" s="781"/>
    </row>
    <row r="52" spans="11:19" x14ac:dyDescent="0.2">
      <c r="K52" s="777" t="s">
        <v>277</v>
      </c>
      <c r="L52" s="272" t="s">
        <v>258</v>
      </c>
      <c r="M52" s="373">
        <f>M37+M40+M43</f>
        <v>346</v>
      </c>
      <c r="N52" s="373">
        <f>N10</f>
        <v>171</v>
      </c>
      <c r="O52" s="373">
        <f>O10</f>
        <v>11</v>
      </c>
      <c r="P52" s="373">
        <f>P10</f>
        <v>0</v>
      </c>
      <c r="Q52" s="374">
        <f t="shared" si="8"/>
        <v>528</v>
      </c>
      <c r="R52" s="780" t="s">
        <v>285</v>
      </c>
      <c r="S52" s="781"/>
    </row>
    <row r="53" spans="11:19" x14ac:dyDescent="0.2">
      <c r="K53" s="778"/>
      <c r="L53" s="273" t="s">
        <v>263</v>
      </c>
      <c r="M53" s="38">
        <v>0</v>
      </c>
      <c r="N53" s="36">
        <v>0</v>
      </c>
      <c r="O53" s="36">
        <v>0</v>
      </c>
      <c r="P53" s="36">
        <v>0</v>
      </c>
      <c r="Q53" s="36">
        <f t="shared" si="8"/>
        <v>0</v>
      </c>
      <c r="R53" s="783"/>
      <c r="S53" s="784"/>
    </row>
    <row r="54" spans="11:19" ht="21" customHeight="1" thickBot="1" x14ac:dyDescent="0.25">
      <c r="K54" s="782"/>
      <c r="L54" s="276">
        <v>0.6</v>
      </c>
      <c r="M54" s="37">
        <v>0</v>
      </c>
      <c r="N54" s="37">
        <v>0</v>
      </c>
      <c r="O54" s="37">
        <v>0</v>
      </c>
      <c r="P54" s="37">
        <v>0</v>
      </c>
      <c r="Q54" s="37">
        <f t="shared" si="8"/>
        <v>0</v>
      </c>
      <c r="R54" s="785"/>
      <c r="S54" s="786"/>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6" priority="92" operator="lessThan">
      <formula>0</formula>
    </cfRule>
  </conditionalFormatting>
  <conditionalFormatting sqref="G13">
    <cfRule type="cellIs" dxfId="95" priority="90" operator="lessThan">
      <formula>0</formula>
    </cfRule>
  </conditionalFormatting>
  <conditionalFormatting sqref="G16">
    <cfRule type="cellIs" dxfId="94" priority="89" operator="lessThan">
      <formula>0</formula>
    </cfRule>
  </conditionalFormatting>
  <conditionalFormatting sqref="G19">
    <cfRule type="cellIs" dxfId="93" priority="88" operator="lessThan">
      <formula>0</formula>
    </cfRule>
  </conditionalFormatting>
  <conditionalFormatting sqref="H36">
    <cfRule type="cellIs" dxfId="92" priority="87" operator="lessThan">
      <formula>0</formula>
    </cfRule>
  </conditionalFormatting>
  <conditionalFormatting sqref="G17:G18 G23:G24 G29:G30 G32:G33 G35:G36 G41:G42 G14:G15 G26:G27 G38:G39 G10:G12 G20:G21">
    <cfRule type="cellIs" dxfId="91" priority="91" operator="lessThan">
      <formula>0</formula>
    </cfRule>
  </conditionalFormatting>
  <conditionalFormatting sqref="D16:F16">
    <cfRule type="cellIs" dxfId="90" priority="86" operator="lessThan">
      <formula>0</formula>
    </cfRule>
  </conditionalFormatting>
  <conditionalFormatting sqref="D19:F19">
    <cfRule type="cellIs" dxfId="89" priority="85" operator="lessThan">
      <formula>0</formula>
    </cfRule>
  </conditionalFormatting>
  <conditionalFormatting sqref="D22:F22">
    <cfRule type="cellIs" dxfId="88" priority="84" operator="lessThan">
      <formula>0</formula>
    </cfRule>
  </conditionalFormatting>
  <conditionalFormatting sqref="D25:F25">
    <cfRule type="cellIs" dxfId="87" priority="83" operator="lessThan">
      <formula>0</formula>
    </cfRule>
  </conditionalFormatting>
  <conditionalFormatting sqref="D28:F28">
    <cfRule type="cellIs" dxfId="86" priority="82" operator="lessThan">
      <formula>0</formula>
    </cfRule>
  </conditionalFormatting>
  <conditionalFormatting sqref="D31:F31">
    <cfRule type="cellIs" dxfId="85" priority="81" operator="lessThan">
      <formula>0</formula>
    </cfRule>
  </conditionalFormatting>
  <conditionalFormatting sqref="D34:F34">
    <cfRule type="cellIs" dxfId="84" priority="80" operator="lessThan">
      <formula>0</formula>
    </cfRule>
  </conditionalFormatting>
  <conditionalFormatting sqref="D37:F37">
    <cfRule type="cellIs" dxfId="83" priority="79" operator="lessThan">
      <formula>0</formula>
    </cfRule>
  </conditionalFormatting>
  <conditionalFormatting sqref="D40:F40">
    <cfRule type="cellIs" dxfId="82" priority="78" operator="lessThan">
      <formula>0</formula>
    </cfRule>
  </conditionalFormatting>
  <conditionalFormatting sqref="D13:F13">
    <cfRule type="cellIs" dxfId="81" priority="77" operator="lessThan">
      <formula>0</formula>
    </cfRule>
  </conditionalFormatting>
  <conditionalFormatting sqref="G22">
    <cfRule type="cellIs" dxfId="80" priority="76" operator="lessThan">
      <formula>0</formula>
    </cfRule>
  </conditionalFormatting>
  <conditionalFormatting sqref="G25">
    <cfRule type="cellIs" dxfId="79" priority="75" operator="lessThan">
      <formula>0</formula>
    </cfRule>
  </conditionalFormatting>
  <conditionalFormatting sqref="G28">
    <cfRule type="cellIs" dxfId="78" priority="74" operator="lessThan">
      <formula>0</formula>
    </cfRule>
  </conditionalFormatting>
  <conditionalFormatting sqref="G31">
    <cfRule type="cellIs" dxfId="77" priority="73" operator="lessThan">
      <formula>0</formula>
    </cfRule>
  </conditionalFormatting>
  <conditionalFormatting sqref="G34">
    <cfRule type="cellIs" dxfId="76" priority="72" operator="lessThan">
      <formula>0</formula>
    </cfRule>
  </conditionalFormatting>
  <conditionalFormatting sqref="G37">
    <cfRule type="cellIs" dxfId="75" priority="71" operator="lessThan">
      <formula>0</formula>
    </cfRule>
  </conditionalFormatting>
  <conditionalFormatting sqref="G40">
    <cfRule type="cellIs" dxfId="74" priority="70" operator="lessThan">
      <formula>0</formula>
    </cfRule>
  </conditionalFormatting>
  <conditionalFormatting sqref="R10:R33 R53:R54">
    <cfRule type="cellIs" dxfId="73" priority="69" operator="lessThan">
      <formula>0</formula>
    </cfRule>
  </conditionalFormatting>
  <conditionalFormatting sqref="P10:Q10 M10:N12 O11:Q12">
    <cfRule type="cellIs" dxfId="72" priority="68" operator="lessThan">
      <formula>0</formula>
    </cfRule>
  </conditionalFormatting>
  <conditionalFormatting sqref="O10">
    <cfRule type="cellIs" dxfId="71" priority="67" operator="lessThan">
      <formula>0</formula>
    </cfRule>
  </conditionalFormatting>
  <conditionalFormatting sqref="M14:N15 P14:Q15 Q13">
    <cfRule type="cellIs" dxfId="70" priority="66" operator="lessThan">
      <formula>0</formula>
    </cfRule>
  </conditionalFormatting>
  <conditionalFormatting sqref="O14:O15">
    <cfRule type="cellIs" dxfId="69" priority="65" operator="lessThan">
      <formula>0</formula>
    </cfRule>
  </conditionalFormatting>
  <conditionalFormatting sqref="M13:N13 P13">
    <cfRule type="cellIs" dxfId="68" priority="64" operator="lessThan">
      <formula>0</formula>
    </cfRule>
  </conditionalFormatting>
  <conditionalFormatting sqref="O13">
    <cfRule type="cellIs" dxfId="67" priority="63" operator="lessThan">
      <formula>0</formula>
    </cfRule>
  </conditionalFormatting>
  <conditionalFormatting sqref="M17:N18 P17:Q18">
    <cfRule type="cellIs" dxfId="66" priority="62" operator="lessThan">
      <formula>0</formula>
    </cfRule>
  </conditionalFormatting>
  <conditionalFormatting sqref="O17:O18">
    <cfRule type="cellIs" dxfId="65" priority="61" operator="lessThan">
      <formula>0</formula>
    </cfRule>
  </conditionalFormatting>
  <conditionalFormatting sqref="Q16">
    <cfRule type="cellIs" dxfId="64" priority="60" operator="lessThan">
      <formula>0</formula>
    </cfRule>
  </conditionalFormatting>
  <conditionalFormatting sqref="M16:N16 P16">
    <cfRule type="cellIs" dxfId="63" priority="59" operator="lessThan">
      <formula>0</formula>
    </cfRule>
  </conditionalFormatting>
  <conditionalFormatting sqref="O16">
    <cfRule type="cellIs" dxfId="62" priority="58" operator="lessThan">
      <formula>0</formula>
    </cfRule>
  </conditionalFormatting>
  <conditionalFormatting sqref="M20:Q21">
    <cfRule type="cellIs" dxfId="61" priority="57" operator="lessThan">
      <formula>0</formula>
    </cfRule>
  </conditionalFormatting>
  <conditionalFormatting sqref="M19:N19 P19:Q19">
    <cfRule type="cellIs" dxfId="60" priority="56" operator="lessThan">
      <formula>0</formula>
    </cfRule>
  </conditionalFormatting>
  <conditionalFormatting sqref="O19">
    <cfRule type="cellIs" dxfId="59" priority="55" operator="lessThan">
      <formula>0</formula>
    </cfRule>
  </conditionalFormatting>
  <conditionalFormatting sqref="P23:Q24 M23:N24">
    <cfRule type="cellIs" dxfId="58" priority="54" operator="lessThan">
      <formula>0</formula>
    </cfRule>
  </conditionalFormatting>
  <conditionalFormatting sqref="O23:O24">
    <cfRule type="cellIs" dxfId="57" priority="53" operator="lessThan">
      <formula>0</formula>
    </cfRule>
  </conditionalFormatting>
  <conditionalFormatting sqref="M22:N22 P22:Q22">
    <cfRule type="cellIs" dxfId="56" priority="52" operator="lessThan">
      <formula>0</formula>
    </cfRule>
  </conditionalFormatting>
  <conditionalFormatting sqref="O22">
    <cfRule type="cellIs" dxfId="55" priority="51" operator="lessThan">
      <formula>0</formula>
    </cfRule>
  </conditionalFormatting>
  <conditionalFormatting sqref="M26:N27 P26:Q27">
    <cfRule type="cellIs" dxfId="54" priority="50" operator="lessThan">
      <formula>0</formula>
    </cfRule>
  </conditionalFormatting>
  <conditionalFormatting sqref="O26:O27">
    <cfRule type="cellIs" dxfId="53" priority="49" operator="lessThan">
      <formula>0</formula>
    </cfRule>
  </conditionalFormatting>
  <conditionalFormatting sqref="Q25">
    <cfRule type="cellIs" dxfId="52" priority="48" operator="lessThan">
      <formula>0</formula>
    </cfRule>
  </conditionalFormatting>
  <conditionalFormatting sqref="M25:N25 P25">
    <cfRule type="cellIs" dxfId="51" priority="47" operator="lessThan">
      <formula>0</formula>
    </cfRule>
  </conditionalFormatting>
  <conditionalFormatting sqref="O25">
    <cfRule type="cellIs" dxfId="50" priority="46" operator="lessThan">
      <formula>0</formula>
    </cfRule>
  </conditionalFormatting>
  <conditionalFormatting sqref="M29:Q30">
    <cfRule type="cellIs" dxfId="49" priority="45" operator="lessThan">
      <formula>0</formula>
    </cfRule>
  </conditionalFormatting>
  <conditionalFormatting sqref="Q28">
    <cfRule type="cellIs" dxfId="48" priority="44" operator="lessThan">
      <formula>0</formula>
    </cfRule>
  </conditionalFormatting>
  <conditionalFormatting sqref="M28:N28 P28">
    <cfRule type="cellIs" dxfId="47" priority="43" operator="lessThan">
      <formula>0</formula>
    </cfRule>
  </conditionalFormatting>
  <conditionalFormatting sqref="O28">
    <cfRule type="cellIs" dxfId="46" priority="42" operator="lessThan">
      <formula>0</formula>
    </cfRule>
  </conditionalFormatting>
  <conditionalFormatting sqref="M32:Q33">
    <cfRule type="cellIs" dxfId="45" priority="41" operator="lessThan">
      <formula>0</formula>
    </cfRule>
  </conditionalFormatting>
  <conditionalFormatting sqref="Q31">
    <cfRule type="cellIs" dxfId="44" priority="40" operator="lessThan">
      <formula>0</formula>
    </cfRule>
  </conditionalFormatting>
  <conditionalFormatting sqref="M31:N31 P31">
    <cfRule type="cellIs" dxfId="43" priority="39" operator="lessThan">
      <formula>0</formula>
    </cfRule>
  </conditionalFormatting>
  <conditionalFormatting sqref="O31">
    <cfRule type="cellIs" dxfId="42" priority="38" operator="lessThan">
      <formula>0</formula>
    </cfRule>
  </conditionalFormatting>
  <conditionalFormatting sqref="M34:N36 P34:Q36">
    <cfRule type="cellIs" dxfId="41" priority="37" operator="lessThan">
      <formula>0</formula>
    </cfRule>
  </conditionalFormatting>
  <conditionalFormatting sqref="O34:O36">
    <cfRule type="cellIs" dxfId="40" priority="36" operator="lessThan">
      <formula>0</formula>
    </cfRule>
  </conditionalFormatting>
  <conditionalFormatting sqref="P38:Q39 M38:N39">
    <cfRule type="cellIs" dxfId="39" priority="35" operator="lessThan">
      <formula>0</formula>
    </cfRule>
  </conditionalFormatting>
  <conditionalFormatting sqref="O38:O39">
    <cfRule type="cellIs" dxfId="38" priority="34" operator="lessThan">
      <formula>0</formula>
    </cfRule>
  </conditionalFormatting>
  <conditionalFormatting sqref="M37:N37 P37:Q37">
    <cfRule type="cellIs" dxfId="37" priority="33" operator="lessThan">
      <formula>0</formula>
    </cfRule>
  </conditionalFormatting>
  <conditionalFormatting sqref="O37">
    <cfRule type="cellIs" dxfId="36" priority="32" operator="lessThan">
      <formula>0</formula>
    </cfRule>
  </conditionalFormatting>
  <conditionalFormatting sqref="P41:Q42 M41:N42">
    <cfRule type="cellIs" dxfId="35" priority="31" operator="lessThan">
      <formula>0</formula>
    </cfRule>
  </conditionalFormatting>
  <conditionalFormatting sqref="O41:O42">
    <cfRule type="cellIs" dxfId="34" priority="30" operator="lessThan">
      <formula>0</formula>
    </cfRule>
  </conditionalFormatting>
  <conditionalFormatting sqref="M40:N40 P40:Q40">
    <cfRule type="cellIs" dxfId="33" priority="29" operator="lessThan">
      <formula>0</formula>
    </cfRule>
  </conditionalFormatting>
  <conditionalFormatting sqref="O40">
    <cfRule type="cellIs" dxfId="32" priority="28" operator="lessThan">
      <formula>0</formula>
    </cfRule>
  </conditionalFormatting>
  <conditionalFormatting sqref="P44:Q45 M44:N45">
    <cfRule type="cellIs" dxfId="31" priority="27" operator="lessThan">
      <formula>0</formula>
    </cfRule>
  </conditionalFormatting>
  <conditionalFormatting sqref="O44:O45">
    <cfRule type="cellIs" dxfId="30" priority="26" operator="lessThan">
      <formula>0</formula>
    </cfRule>
  </conditionalFormatting>
  <conditionalFormatting sqref="M43:N43 P43:Q43">
    <cfRule type="cellIs" dxfId="29" priority="25" operator="lessThan">
      <formula>0</formula>
    </cfRule>
  </conditionalFormatting>
  <conditionalFormatting sqref="O43">
    <cfRule type="cellIs" dxfId="28" priority="24" operator="lessThan">
      <formula>0</formula>
    </cfRule>
  </conditionalFormatting>
  <conditionalFormatting sqref="P47:Q48 M47:N48">
    <cfRule type="cellIs" dxfId="27" priority="23" operator="lessThan">
      <formula>0</formula>
    </cfRule>
  </conditionalFormatting>
  <conditionalFormatting sqref="O47:O48">
    <cfRule type="cellIs" dxfId="26" priority="22" operator="lessThan">
      <formula>0</formula>
    </cfRule>
  </conditionalFormatting>
  <conditionalFormatting sqref="P46:Q46 M46">
    <cfRule type="cellIs" dxfId="25" priority="21" operator="lessThan">
      <formula>0</formula>
    </cfRule>
  </conditionalFormatting>
  <conditionalFormatting sqref="O46">
    <cfRule type="cellIs" dxfId="24" priority="20" operator="lessThan">
      <formula>0</formula>
    </cfRule>
  </conditionalFormatting>
  <conditionalFormatting sqref="N46">
    <cfRule type="cellIs" dxfId="23" priority="19" operator="lessThan">
      <formula>0</formula>
    </cfRule>
  </conditionalFormatting>
  <conditionalFormatting sqref="P50:Q51 M50:N51">
    <cfRule type="cellIs" dxfId="22" priority="18" operator="lessThan">
      <formula>0</formula>
    </cfRule>
  </conditionalFormatting>
  <conditionalFormatting sqref="O50:O51">
    <cfRule type="cellIs" dxfId="21" priority="17" operator="lessThan">
      <formula>0</formula>
    </cfRule>
  </conditionalFormatting>
  <conditionalFormatting sqref="M49:N49 P49:Q49">
    <cfRule type="cellIs" dxfId="20" priority="16" operator="lessThan">
      <formula>0</formula>
    </cfRule>
  </conditionalFormatting>
  <conditionalFormatting sqref="O49">
    <cfRule type="cellIs" dxfId="19" priority="15" operator="lessThan">
      <formula>0</formula>
    </cfRule>
  </conditionalFormatting>
  <conditionalFormatting sqref="P53:Q54 M53:N54">
    <cfRule type="cellIs" dxfId="18" priority="14" operator="lessThan">
      <formula>0</formula>
    </cfRule>
  </conditionalFormatting>
  <conditionalFormatting sqref="O53:O54">
    <cfRule type="cellIs" dxfId="17" priority="13" operator="lessThan">
      <formula>0</formula>
    </cfRule>
  </conditionalFormatting>
  <conditionalFormatting sqref="N52 P52:Q52">
    <cfRule type="cellIs" dxfId="16" priority="12" operator="lessThan">
      <formula>0</formula>
    </cfRule>
  </conditionalFormatting>
  <conditionalFormatting sqref="O52">
    <cfRule type="cellIs" dxfId="15" priority="11" operator="lessThan">
      <formula>0</formula>
    </cfRule>
  </conditionalFormatting>
  <conditionalFormatting sqref="M52">
    <cfRule type="cellIs" dxfId="14" priority="10" operator="lessThan">
      <formula>0</formula>
    </cfRule>
  </conditionalFormatting>
  <conditionalFormatting sqref="R38:R39 R35:R36">
    <cfRule type="cellIs" dxfId="13" priority="9" operator="lessThan">
      <formula>0</formula>
    </cfRule>
  </conditionalFormatting>
  <conditionalFormatting sqref="R41:R42 R44:R45 R47:R48 R50:R51">
    <cfRule type="cellIs" dxfId="12" priority="8" operator="lessThan">
      <formula>0</formula>
    </cfRule>
  </conditionalFormatting>
  <conditionalFormatting sqref="R49">
    <cfRule type="cellIs" dxfId="11" priority="7" operator="lessThan">
      <formula>0</formula>
    </cfRule>
  </conditionalFormatting>
  <conditionalFormatting sqref="R52">
    <cfRule type="cellIs" dxfId="10" priority="6" operator="lessThan">
      <formula>0</formula>
    </cfRule>
  </conditionalFormatting>
  <conditionalFormatting sqref="R46">
    <cfRule type="cellIs" dxfId="9" priority="5" operator="lessThan">
      <formula>0</formula>
    </cfRule>
  </conditionalFormatting>
  <conditionalFormatting sqref="R43">
    <cfRule type="cellIs" dxfId="8" priority="4" operator="lessThan">
      <formula>0</formula>
    </cfRule>
  </conditionalFormatting>
  <conditionalFormatting sqref="R40">
    <cfRule type="cellIs" dxfId="7" priority="3" operator="lessThan">
      <formula>0</formula>
    </cfRule>
  </conditionalFormatting>
  <conditionalFormatting sqref="R37">
    <cfRule type="cellIs" dxfId="6" priority="2" operator="lessThan">
      <formula>0</formula>
    </cfRule>
  </conditionalFormatting>
  <conditionalFormatting sqref="R34">
    <cfRule type="cellIs" dxfId="5" priority="1" operator="lessThan">
      <formula>0</formula>
    </cfRule>
  </conditionalFormatting>
  <dataValidations count="2">
    <dataValidation type="list" allowBlank="1" showInputMessage="1" showErrorMessage="1" sqref="K52:K54 K37:K49 K25:K34" xr:uid="{CE51ACD5-212F-4426-B68E-778380359C64}">
      <formula1>$B$3:$B$59</formula1>
    </dataValidation>
    <dataValidation type="list" allowBlank="1" showInputMessage="1" showErrorMessage="1" sqref="K22:K24" xr:uid="{7CC75299-029E-4A18-B72F-74736CB36647}">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F12816-8F63-4961-9393-911E0E3D9E47}">
  <dimension ref="A1:R411"/>
  <sheetViews>
    <sheetView showGridLines="0" zoomScale="80" zoomScaleNormal="80" zoomScalePageLayoutView="95" workbookViewId="0">
      <pane xSplit="3" ySplit="4" topLeftCell="D170" activePane="bottomRight" state="frozen"/>
      <selection pane="topRight" activeCell="D1" sqref="D1"/>
      <selection pane="bottomLeft" activeCell="A5" sqref="A5"/>
      <selection pane="bottomRight" activeCell="A177" sqref="A177:XFD177"/>
    </sheetView>
  </sheetViews>
  <sheetFormatPr baseColWidth="10" defaultColWidth="10.85546875" defaultRowHeight="12.75" outlineLevelRow="1" x14ac:dyDescent="0.2"/>
  <cols>
    <col min="1" max="1" width="4.85546875" style="1" bestFit="1" customWidth="1"/>
    <col min="2" max="2" width="29.85546875" style="367" customWidth="1"/>
    <col min="3" max="3" width="31.5703125" style="367" customWidth="1"/>
    <col min="4" max="4" width="41.85546875" style="1" bestFit="1" customWidth="1"/>
    <col min="5" max="5" width="30.140625" style="1" customWidth="1"/>
    <col min="6" max="6" width="46" style="1" customWidth="1"/>
    <col min="7" max="7" width="24.7109375" style="326"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527</v>
      </c>
      <c r="B1" s="319">
        <v>44227</v>
      </c>
      <c r="C1" s="361"/>
      <c r="D1" s="250"/>
      <c r="E1" s="250"/>
      <c r="F1" s="250"/>
      <c r="G1" s="346"/>
      <c r="H1" s="251"/>
      <c r="I1" s="250"/>
      <c r="J1" s="250"/>
      <c r="K1" s="250"/>
      <c r="L1" s="250"/>
    </row>
    <row r="2" spans="1:18" ht="15" x14ac:dyDescent="0.2">
      <c r="A2" s="172" t="s">
        <v>527</v>
      </c>
      <c r="B2" s="856" t="s">
        <v>127</v>
      </c>
      <c r="C2" s="857"/>
      <c r="D2" s="857"/>
      <c r="E2" s="857"/>
      <c r="F2" s="857"/>
      <c r="G2" s="858"/>
      <c r="H2" s="857"/>
      <c r="I2" s="857"/>
      <c r="J2" s="857"/>
      <c r="K2" s="857"/>
      <c r="L2" s="859"/>
      <c r="M2" s="54"/>
    </row>
    <row r="3" spans="1:18" ht="15" x14ac:dyDescent="0.2">
      <c r="A3" s="1" t="s">
        <v>472</v>
      </c>
      <c r="B3" s="249" t="s">
        <v>128</v>
      </c>
      <c r="C3" s="249"/>
      <c r="D3" s="247"/>
      <c r="E3" s="247"/>
      <c r="F3" s="247"/>
      <c r="G3" s="345"/>
      <c r="H3" s="248"/>
      <c r="I3" s="247"/>
      <c r="J3" s="247"/>
      <c r="K3" s="247"/>
      <c r="L3" s="247"/>
      <c r="M3" s="54"/>
    </row>
    <row r="4" spans="1:18" s="367" customFormat="1" ht="15" x14ac:dyDescent="0.2">
      <c r="A4" s="217" t="s">
        <v>527</v>
      </c>
      <c r="B4" s="137" t="s">
        <v>129</v>
      </c>
      <c r="C4" s="138" t="s">
        <v>130</v>
      </c>
      <c r="D4" s="138" t="s">
        <v>131</v>
      </c>
      <c r="E4" s="843" t="s">
        <v>132</v>
      </c>
      <c r="F4" s="845"/>
      <c r="G4" s="860" t="s">
        <v>133</v>
      </c>
      <c r="H4" s="861"/>
      <c r="I4" s="861"/>
      <c r="J4" s="861"/>
      <c r="K4" s="862"/>
      <c r="L4" s="139" t="s">
        <v>96</v>
      </c>
      <c r="M4" s="139" t="s">
        <v>760</v>
      </c>
      <c r="O4" s="216"/>
      <c r="P4" s="216"/>
      <c r="Q4" s="216"/>
      <c r="R4" s="216"/>
    </row>
    <row r="5" spans="1:18" s="173" customFormat="1" ht="45" x14ac:dyDescent="0.25">
      <c r="A5" s="176" t="s">
        <v>527</v>
      </c>
      <c r="B5" s="137"/>
      <c r="C5" s="138"/>
      <c r="D5" s="138"/>
      <c r="E5" s="140" t="s">
        <v>134</v>
      </c>
      <c r="F5" s="140" t="s">
        <v>135</v>
      </c>
      <c r="G5" s="329" t="s">
        <v>601</v>
      </c>
      <c r="H5" s="140" t="s">
        <v>136</v>
      </c>
      <c r="I5" s="140" t="s">
        <v>137</v>
      </c>
      <c r="J5" s="140" t="s">
        <v>138</v>
      </c>
      <c r="K5" s="140" t="s">
        <v>139</v>
      </c>
      <c r="L5" s="139"/>
      <c r="M5" s="175"/>
      <c r="O5" s="174"/>
      <c r="P5" s="174"/>
      <c r="Q5" s="174"/>
      <c r="R5" s="174"/>
    </row>
    <row r="6" spans="1:18" ht="28.5" x14ac:dyDescent="0.25">
      <c r="A6" s="172" t="s">
        <v>527</v>
      </c>
      <c r="B6" s="363" t="s">
        <v>140</v>
      </c>
      <c r="C6" s="55" t="s">
        <v>141</v>
      </c>
      <c r="D6" s="55" t="s">
        <v>142</v>
      </c>
      <c r="E6" s="50"/>
      <c r="F6" s="192" t="s">
        <v>143</v>
      </c>
      <c r="G6" s="327"/>
      <c r="H6" s="141">
        <v>5268448465</v>
      </c>
      <c r="I6" s="28"/>
      <c r="J6" s="32"/>
      <c r="K6" s="242">
        <v>0</v>
      </c>
      <c r="L6" s="139"/>
      <c r="M6" s="54"/>
    </row>
    <row r="7" spans="1:18" ht="15" x14ac:dyDescent="0.25">
      <c r="A7" s="172" t="s">
        <v>527</v>
      </c>
      <c r="B7" s="363" t="s">
        <v>144</v>
      </c>
      <c r="C7" s="55" t="s">
        <v>141</v>
      </c>
      <c r="D7" s="55" t="s">
        <v>142</v>
      </c>
      <c r="E7" s="50"/>
      <c r="F7" s="150" t="s">
        <v>602</v>
      </c>
      <c r="G7" s="335"/>
      <c r="H7" s="233">
        <v>20324681095</v>
      </c>
      <c r="I7" s="28"/>
      <c r="J7" s="32"/>
      <c r="K7" s="242">
        <v>0</v>
      </c>
      <c r="L7" s="139"/>
      <c r="M7" s="54"/>
    </row>
    <row r="8" spans="1:18" ht="15" x14ac:dyDescent="0.25">
      <c r="A8" s="172" t="s">
        <v>527</v>
      </c>
      <c r="B8" s="363" t="s">
        <v>145</v>
      </c>
      <c r="C8" s="55" t="s">
        <v>141</v>
      </c>
      <c r="D8" s="55" t="s">
        <v>142</v>
      </c>
      <c r="E8" s="50"/>
      <c r="F8" s="150" t="s">
        <v>603</v>
      </c>
      <c r="G8" s="335"/>
      <c r="H8" s="233">
        <v>26799206349</v>
      </c>
      <c r="I8" s="28"/>
      <c r="J8" s="32"/>
      <c r="K8" s="242">
        <v>0</v>
      </c>
      <c r="L8" s="139"/>
      <c r="M8" s="54"/>
    </row>
    <row r="9" spans="1:18" ht="75" x14ac:dyDescent="0.25">
      <c r="A9" s="172" t="s">
        <v>527</v>
      </c>
      <c r="B9" s="363" t="s">
        <v>146</v>
      </c>
      <c r="C9" s="55" t="s">
        <v>141</v>
      </c>
      <c r="D9" s="55" t="s">
        <v>142</v>
      </c>
      <c r="E9" s="50"/>
      <c r="F9" s="150" t="s">
        <v>604</v>
      </c>
      <c r="G9" s="335"/>
      <c r="H9" s="243">
        <v>62112039495.099998</v>
      </c>
      <c r="I9" s="163"/>
      <c r="J9" s="244"/>
      <c r="K9" s="242">
        <v>0</v>
      </c>
      <c r="L9" s="246" t="s">
        <v>333</v>
      </c>
      <c r="M9" s="54"/>
    </row>
    <row r="10" spans="1:18" ht="15" x14ac:dyDescent="0.25">
      <c r="A10" s="172" t="s">
        <v>527</v>
      </c>
      <c r="B10" s="363" t="s">
        <v>147</v>
      </c>
      <c r="C10" s="55" t="s">
        <v>141</v>
      </c>
      <c r="D10" s="55" t="s">
        <v>142</v>
      </c>
      <c r="E10" s="50"/>
      <c r="F10" s="150" t="s">
        <v>605</v>
      </c>
      <c r="G10" s="335"/>
      <c r="H10" s="243">
        <v>48547865289.099998</v>
      </c>
      <c r="I10" s="163"/>
      <c r="J10" s="244"/>
      <c r="K10" s="242">
        <v>0</v>
      </c>
      <c r="L10" s="245"/>
      <c r="M10" s="54"/>
    </row>
    <row r="11" spans="1:18" ht="15" x14ac:dyDescent="0.25">
      <c r="A11" s="172" t="s">
        <v>527</v>
      </c>
      <c r="B11" s="363" t="s">
        <v>148</v>
      </c>
      <c r="C11" s="55" t="s">
        <v>141</v>
      </c>
      <c r="D11" s="55" t="s">
        <v>142</v>
      </c>
      <c r="E11" s="50"/>
      <c r="F11" s="150" t="s">
        <v>606</v>
      </c>
      <c r="G11" s="335"/>
      <c r="H11" s="243">
        <v>49940241269.099998</v>
      </c>
      <c r="I11" s="163"/>
      <c r="J11" s="244"/>
      <c r="K11" s="242">
        <v>0</v>
      </c>
      <c r="L11" s="139"/>
      <c r="M11" s="54"/>
    </row>
    <row r="12" spans="1:18" ht="15" x14ac:dyDescent="0.25">
      <c r="A12" s="172" t="s">
        <v>527</v>
      </c>
      <c r="B12" s="363" t="s">
        <v>149</v>
      </c>
      <c r="C12" s="55" t="s">
        <v>141</v>
      </c>
      <c r="D12" s="55" t="s">
        <v>142</v>
      </c>
      <c r="E12" s="50"/>
      <c r="F12" s="150" t="s">
        <v>607</v>
      </c>
      <c r="G12" s="335"/>
      <c r="H12" s="243">
        <v>42430490883.199997</v>
      </c>
      <c r="I12" s="163"/>
      <c r="J12" s="244"/>
      <c r="K12" s="242">
        <v>0</v>
      </c>
      <c r="L12" s="139"/>
      <c r="M12" s="54"/>
    </row>
    <row r="13" spans="1:18" ht="15" x14ac:dyDescent="0.25">
      <c r="A13" s="172" t="s">
        <v>527</v>
      </c>
      <c r="B13" s="363" t="s">
        <v>150</v>
      </c>
      <c r="C13" s="55" t="s">
        <v>141</v>
      </c>
      <c r="D13" s="55" t="s">
        <v>142</v>
      </c>
      <c r="E13" s="50"/>
      <c r="F13" s="150" t="s">
        <v>608</v>
      </c>
      <c r="G13" s="335"/>
      <c r="H13" s="243">
        <v>24948005269.599998</v>
      </c>
      <c r="I13" s="163"/>
      <c r="J13" s="163"/>
      <c r="K13" s="242">
        <v>0</v>
      </c>
      <c r="L13" s="139"/>
      <c r="M13" s="54"/>
    </row>
    <row r="14" spans="1:18" ht="15" x14ac:dyDescent="0.25">
      <c r="A14" s="172" t="s">
        <v>527</v>
      </c>
      <c r="B14" s="162"/>
      <c r="C14" s="29"/>
      <c r="D14" s="29"/>
      <c r="E14" s="241"/>
      <c r="F14" s="240"/>
      <c r="G14" s="344"/>
      <c r="H14" s="239">
        <f>SUM(H6:H13)</f>
        <v>280370978115.09998</v>
      </c>
      <c r="I14" s="30"/>
      <c r="J14" s="238"/>
      <c r="K14" s="237">
        <v>0</v>
      </c>
      <c r="L14" s="236"/>
      <c r="M14" s="54"/>
    </row>
    <row r="15" spans="1:18" ht="14.25" x14ac:dyDescent="0.2">
      <c r="A15" s="172" t="s">
        <v>527</v>
      </c>
      <c r="B15" s="363"/>
      <c r="C15" s="55" t="s">
        <v>141</v>
      </c>
      <c r="D15" s="55" t="s">
        <v>142</v>
      </c>
      <c r="E15" s="50">
        <v>3111530718</v>
      </c>
      <c r="F15" s="192"/>
      <c r="G15" s="335">
        <v>42278</v>
      </c>
      <c r="H15" s="141"/>
      <c r="I15" s="39">
        <f>123.78/111.82</f>
        <v>1.1069576104453587</v>
      </c>
      <c r="J15" s="31" t="s">
        <v>151</v>
      </c>
      <c r="K15" s="50">
        <f>+E15/I15</f>
        <v>2810885158.2384872</v>
      </c>
      <c r="L15" s="168"/>
      <c r="M15" s="54"/>
    </row>
    <row r="16" spans="1:18" ht="14.25" x14ac:dyDescent="0.2">
      <c r="A16" s="172" t="s">
        <v>527</v>
      </c>
      <c r="B16" s="363"/>
      <c r="C16" s="55" t="s">
        <v>141</v>
      </c>
      <c r="D16" s="55" t="s">
        <v>142</v>
      </c>
      <c r="E16" s="197">
        <v>5503863348.5</v>
      </c>
      <c r="F16" s="235"/>
      <c r="G16" s="335">
        <v>42279</v>
      </c>
      <c r="H16" s="233"/>
      <c r="I16" s="39">
        <f>123.78/111.82</f>
        <v>1.1069576104453587</v>
      </c>
      <c r="J16" s="31" t="s">
        <v>151</v>
      </c>
      <c r="K16" s="50">
        <f>+E16/I16</f>
        <v>4972063335.1855707</v>
      </c>
      <c r="L16" s="168"/>
      <c r="M16" s="54"/>
    </row>
    <row r="17" spans="1:13" ht="14.25" x14ac:dyDescent="0.2">
      <c r="A17" s="172" t="s">
        <v>527</v>
      </c>
      <c r="B17" s="363"/>
      <c r="C17" s="55" t="s">
        <v>141</v>
      </c>
      <c r="D17" s="55" t="s">
        <v>142</v>
      </c>
      <c r="E17" s="197">
        <v>263457714</v>
      </c>
      <c r="F17" s="235"/>
      <c r="G17" s="335">
        <v>42292</v>
      </c>
      <c r="H17" s="233"/>
      <c r="I17" s="39">
        <f>123.78/111.82</f>
        <v>1.1069576104453587</v>
      </c>
      <c r="J17" s="31" t="s">
        <v>151</v>
      </c>
      <c r="K17" s="50">
        <f>+E17/I17</f>
        <v>238001628.53029567</v>
      </c>
      <c r="L17" s="168"/>
      <c r="M17" s="54"/>
    </row>
    <row r="18" spans="1:13" ht="14.25" x14ac:dyDescent="0.2">
      <c r="A18" s="172" t="s">
        <v>527</v>
      </c>
      <c r="B18" s="363"/>
      <c r="C18" s="55" t="s">
        <v>141</v>
      </c>
      <c r="D18" s="55" t="s">
        <v>142</v>
      </c>
      <c r="E18" s="197">
        <v>1636965150</v>
      </c>
      <c r="F18" s="230"/>
      <c r="G18" s="335">
        <v>42305</v>
      </c>
      <c r="H18" s="233"/>
      <c r="I18" s="39">
        <f>123.78/111.82</f>
        <v>1.1069576104453587</v>
      </c>
      <c r="J18" s="31" t="s">
        <v>151</v>
      </c>
      <c r="K18" s="50">
        <f>+E18/I18</f>
        <v>1478796599.3940861</v>
      </c>
      <c r="L18" s="168"/>
      <c r="M18" s="54"/>
    </row>
    <row r="19" spans="1:13" ht="14.25" x14ac:dyDescent="0.2">
      <c r="A19" s="172" t="s">
        <v>527</v>
      </c>
      <c r="B19" s="363"/>
      <c r="C19" s="55" t="s">
        <v>141</v>
      </c>
      <c r="D19" s="55" t="s">
        <v>142</v>
      </c>
      <c r="E19" s="197">
        <v>2728275250</v>
      </c>
      <c r="F19" s="235"/>
      <c r="G19" s="335">
        <v>42311</v>
      </c>
      <c r="H19" s="233"/>
      <c r="I19" s="74">
        <f>124.62/111.82</f>
        <v>1.1144696834197818</v>
      </c>
      <c r="J19" s="32" t="s">
        <v>152</v>
      </c>
      <c r="K19" s="50">
        <f>+E19/I19</f>
        <v>2448047973.4793773</v>
      </c>
      <c r="L19" s="168"/>
      <c r="M19" s="54"/>
    </row>
    <row r="20" spans="1:13" ht="14.25" x14ac:dyDescent="0.2">
      <c r="A20" s="172" t="s">
        <v>527</v>
      </c>
      <c r="B20" s="363"/>
      <c r="C20" s="55" t="s">
        <v>141</v>
      </c>
      <c r="D20" s="55" t="s">
        <v>142</v>
      </c>
      <c r="E20" s="197">
        <v>621675000</v>
      </c>
      <c r="F20" s="234"/>
      <c r="G20" s="335">
        <v>42352</v>
      </c>
      <c r="H20" s="233"/>
      <c r="I20" s="74">
        <f>125.37/111.82</f>
        <v>1.1211768914326596</v>
      </c>
      <c r="J20" s="32" t="s">
        <v>153</v>
      </c>
      <c r="K20" s="50">
        <f>+E20/I20</f>
        <v>554484314.42928934</v>
      </c>
      <c r="L20" s="168"/>
      <c r="M20" s="54"/>
    </row>
    <row r="21" spans="1:13" ht="14.25" x14ac:dyDescent="0.2">
      <c r="A21" s="172" t="s">
        <v>527</v>
      </c>
      <c r="B21" s="363"/>
      <c r="C21" s="55" t="s">
        <v>141</v>
      </c>
      <c r="D21" s="55" t="s">
        <v>142</v>
      </c>
      <c r="E21" s="197">
        <v>764295785</v>
      </c>
      <c r="F21" s="234"/>
      <c r="G21" s="335">
        <v>42353</v>
      </c>
      <c r="H21" s="233"/>
      <c r="I21" s="74">
        <f>125.37/111.82</f>
        <v>1.1211768914326596</v>
      </c>
      <c r="J21" s="32" t="s">
        <v>153</v>
      </c>
      <c r="K21" s="50">
        <f>+E21/I21</f>
        <v>681690633.15545988</v>
      </c>
      <c r="L21" s="168"/>
      <c r="M21" s="54"/>
    </row>
    <row r="22" spans="1:13" ht="14.25" x14ac:dyDescent="0.2">
      <c r="A22" s="172" t="s">
        <v>527</v>
      </c>
      <c r="B22" s="363"/>
      <c r="C22" s="55" t="s">
        <v>141</v>
      </c>
      <c r="D22" s="55" t="s">
        <v>142</v>
      </c>
      <c r="E22" s="197">
        <v>872199750</v>
      </c>
      <c r="F22" s="234"/>
      <c r="G22" s="335">
        <v>42354</v>
      </c>
      <c r="H22" s="233"/>
      <c r="I22" s="74">
        <f>125.37/111.82</f>
        <v>1.1211768914326596</v>
      </c>
      <c r="J22" s="32" t="s">
        <v>153</v>
      </c>
      <c r="K22" s="50">
        <f>+E22/I22</f>
        <v>777932328.66714525</v>
      </c>
      <c r="L22" s="168"/>
      <c r="M22" s="54"/>
    </row>
    <row r="23" spans="1:13" ht="14.25" x14ac:dyDescent="0.2">
      <c r="A23" s="172" t="s">
        <v>527</v>
      </c>
      <c r="B23" s="363"/>
      <c r="C23" s="55" t="s">
        <v>141</v>
      </c>
      <c r="D23" s="55" t="s">
        <v>142</v>
      </c>
      <c r="E23" s="197">
        <v>19781458</v>
      </c>
      <c r="F23" s="234"/>
      <c r="G23" s="335">
        <v>42354</v>
      </c>
      <c r="H23" s="233"/>
      <c r="I23" s="74">
        <f>125.37/111.82</f>
        <v>1.1211768914326596</v>
      </c>
      <c r="J23" s="32" t="s">
        <v>153</v>
      </c>
      <c r="K23" s="50">
        <f>+E23/I23</f>
        <v>17643476.378399935</v>
      </c>
      <c r="L23" s="168"/>
      <c r="M23" s="54"/>
    </row>
    <row r="24" spans="1:13" ht="14.25" x14ac:dyDescent="0.2">
      <c r="A24" s="172" t="s">
        <v>527</v>
      </c>
      <c r="B24" s="363"/>
      <c r="C24" s="55" t="s">
        <v>141</v>
      </c>
      <c r="D24" s="55" t="s">
        <v>142</v>
      </c>
      <c r="E24" s="197">
        <v>686624625</v>
      </c>
      <c r="F24" s="164"/>
      <c r="G24" s="335">
        <v>42361</v>
      </c>
      <c r="H24" s="233"/>
      <c r="I24" s="74">
        <f>125.37/111.82</f>
        <v>1.1211768914326596</v>
      </c>
      <c r="J24" s="32" t="s">
        <v>153</v>
      </c>
      <c r="K24" s="50">
        <f>+E24/I24</f>
        <v>612414178.57142854</v>
      </c>
      <c r="L24" s="168"/>
      <c r="M24" s="54"/>
    </row>
    <row r="25" spans="1:13" ht="14.25" x14ac:dyDescent="0.2">
      <c r="A25" s="172" t="s">
        <v>527</v>
      </c>
      <c r="B25" s="363"/>
      <c r="C25" s="55" t="s">
        <v>141</v>
      </c>
      <c r="D25" s="55" t="s">
        <v>142</v>
      </c>
      <c r="E25" s="197">
        <v>2047764587</v>
      </c>
      <c r="F25" s="150"/>
      <c r="G25" s="327">
        <v>42382</v>
      </c>
      <c r="H25" s="233"/>
      <c r="I25" s="74">
        <f>126.15/111.82</f>
        <v>1.1281523877660526</v>
      </c>
      <c r="J25" s="32" t="s">
        <v>154</v>
      </c>
      <c r="K25" s="50">
        <f>+E25/I25</f>
        <v>1815148918.8929052</v>
      </c>
      <c r="L25" s="168"/>
      <c r="M25" s="54"/>
    </row>
    <row r="26" spans="1:13" ht="14.25" x14ac:dyDescent="0.2">
      <c r="A26" s="172" t="s">
        <v>527</v>
      </c>
      <c r="B26" s="363"/>
      <c r="C26" s="55" t="s">
        <v>141</v>
      </c>
      <c r="D26" s="55" t="s">
        <v>142</v>
      </c>
      <c r="E26" s="197">
        <v>3071646881</v>
      </c>
      <c r="F26" s="164"/>
      <c r="G26" s="327">
        <v>42384</v>
      </c>
      <c r="H26" s="233"/>
      <c r="I26" s="74">
        <f>126.15/111.82</f>
        <v>1.1281523877660526</v>
      </c>
      <c r="J26" s="32" t="s">
        <v>154</v>
      </c>
      <c r="K26" s="50">
        <f>+E26/I26</f>
        <v>2722723378.7825603</v>
      </c>
      <c r="L26" s="168"/>
      <c r="M26" s="54"/>
    </row>
    <row r="27" spans="1:13" ht="14.25" x14ac:dyDescent="0.2">
      <c r="A27" s="172" t="s">
        <v>527</v>
      </c>
      <c r="B27" s="363"/>
      <c r="C27" s="55" t="s">
        <v>141</v>
      </c>
      <c r="D27" s="55" t="s">
        <v>142</v>
      </c>
      <c r="E27" s="197">
        <v>3071646881</v>
      </c>
      <c r="F27" s="230"/>
      <c r="G27" s="327">
        <v>42409</v>
      </c>
      <c r="H27" s="233"/>
      <c r="I27" s="74">
        <f>127.78/111.82</f>
        <v>1.1427293865140404</v>
      </c>
      <c r="J27" s="32" t="s">
        <v>155</v>
      </c>
      <c r="K27" s="50">
        <f>+E27/I27</f>
        <v>2687991502.8441072</v>
      </c>
      <c r="L27" s="164"/>
      <c r="M27" s="54"/>
    </row>
    <row r="28" spans="1:13" ht="14.25" x14ac:dyDescent="0.2">
      <c r="A28" s="172" t="s">
        <v>527</v>
      </c>
      <c r="B28" s="363"/>
      <c r="C28" s="55" t="s">
        <v>141</v>
      </c>
      <c r="D28" s="55" t="s">
        <v>142</v>
      </c>
      <c r="E28" s="197">
        <v>1769000000</v>
      </c>
      <c r="F28" s="230"/>
      <c r="G28" s="327">
        <v>42415</v>
      </c>
      <c r="H28" s="233"/>
      <c r="I28" s="74">
        <f>127.78/111.82</f>
        <v>1.1427293865140404</v>
      </c>
      <c r="J28" s="32" t="s">
        <v>155</v>
      </c>
      <c r="K28" s="50">
        <f>+E28/I28</f>
        <v>1548048051.3382375</v>
      </c>
      <c r="L28" s="164"/>
      <c r="M28" s="54"/>
    </row>
    <row r="29" spans="1:13" ht="14.25" x14ac:dyDescent="0.2">
      <c r="A29" s="172" t="s">
        <v>527</v>
      </c>
      <c r="B29" s="363"/>
      <c r="C29" s="55" t="s">
        <v>141</v>
      </c>
      <c r="D29" s="55" t="s">
        <v>142</v>
      </c>
      <c r="E29" s="197">
        <v>2653500000</v>
      </c>
      <c r="F29" s="230"/>
      <c r="G29" s="327">
        <v>42416</v>
      </c>
      <c r="H29" s="233"/>
      <c r="I29" s="74">
        <f>127.78/111.82</f>
        <v>1.1427293865140404</v>
      </c>
      <c r="J29" s="32" t="s">
        <v>155</v>
      </c>
      <c r="K29" s="50">
        <f>+E29/I29</f>
        <v>2322072077.0073562</v>
      </c>
      <c r="L29" s="164"/>
      <c r="M29" s="54"/>
    </row>
    <row r="30" spans="1:13" ht="14.25" x14ac:dyDescent="0.2">
      <c r="A30" s="172" t="s">
        <v>527</v>
      </c>
      <c r="B30" s="363"/>
      <c r="C30" s="55" t="s">
        <v>141</v>
      </c>
      <c r="D30" s="55" t="s">
        <v>142</v>
      </c>
      <c r="E30" s="197">
        <v>2653500000</v>
      </c>
      <c r="F30" s="150"/>
      <c r="G30" s="327">
        <v>42430</v>
      </c>
      <c r="H30" s="233"/>
      <c r="I30" s="74">
        <f>129.41/111.82</f>
        <v>1.1573063852620282</v>
      </c>
      <c r="J30" s="32" t="s">
        <v>156</v>
      </c>
      <c r="K30" s="50">
        <f>+E30/I30</f>
        <v>2292824124.8744302</v>
      </c>
      <c r="L30" s="164"/>
      <c r="M30" s="54"/>
    </row>
    <row r="31" spans="1:13" ht="14.25" x14ac:dyDescent="0.2">
      <c r="A31" s="172" t="s">
        <v>527</v>
      </c>
      <c r="B31" s="363"/>
      <c r="C31" s="55" t="s">
        <v>141</v>
      </c>
      <c r="D31" s="55" t="s">
        <v>142</v>
      </c>
      <c r="E31" s="197">
        <v>2465000000</v>
      </c>
      <c r="F31" s="150"/>
      <c r="G31" s="327">
        <v>42443</v>
      </c>
      <c r="H31" s="233"/>
      <c r="I31" s="74">
        <f>129.41/111.82</f>
        <v>1.1573063852620282</v>
      </c>
      <c r="J31" s="32" t="s">
        <v>156</v>
      </c>
      <c r="K31" s="50">
        <f>+E31/I31</f>
        <v>2129945908.3532958</v>
      </c>
      <c r="L31" s="164"/>
      <c r="M31" s="54"/>
    </row>
    <row r="32" spans="1:13" ht="14.25" x14ac:dyDescent="0.2">
      <c r="A32" s="172" t="s">
        <v>527</v>
      </c>
      <c r="B32" s="363"/>
      <c r="C32" s="55" t="s">
        <v>141</v>
      </c>
      <c r="D32" s="55" t="s">
        <v>142</v>
      </c>
      <c r="E32" s="197">
        <v>3697500000</v>
      </c>
      <c r="F32" s="164"/>
      <c r="G32" s="327">
        <v>42444</v>
      </c>
      <c r="H32" s="233"/>
      <c r="I32" s="74">
        <f>129.41/111.82</f>
        <v>1.1573063852620282</v>
      </c>
      <c r="J32" s="32" t="s">
        <v>156</v>
      </c>
      <c r="K32" s="50">
        <f>+E32/I32</f>
        <v>3194918862.5299435</v>
      </c>
      <c r="L32" s="164"/>
      <c r="M32" s="54"/>
    </row>
    <row r="33" spans="1:13" ht="14.25" x14ac:dyDescent="0.2">
      <c r="A33" s="172" t="s">
        <v>527</v>
      </c>
      <c r="B33" s="363"/>
      <c r="C33" s="55" t="s">
        <v>141</v>
      </c>
      <c r="D33" s="55" t="s">
        <v>142</v>
      </c>
      <c r="E33" s="197">
        <v>3549440000</v>
      </c>
      <c r="F33" s="230"/>
      <c r="G33" s="327">
        <v>42459</v>
      </c>
      <c r="H33" s="233"/>
      <c r="I33" s="74">
        <f>129.41/111.82</f>
        <v>1.1573063852620282</v>
      </c>
      <c r="J33" s="32" t="s">
        <v>156</v>
      </c>
      <c r="K33" s="50">
        <f>+E33/I33</f>
        <v>3066983855.9616723</v>
      </c>
      <c r="L33" s="164"/>
      <c r="M33" s="54"/>
    </row>
    <row r="34" spans="1:13" ht="14.25" x14ac:dyDescent="0.2">
      <c r="A34" s="172" t="s">
        <v>527</v>
      </c>
      <c r="B34" s="363"/>
      <c r="C34" s="55" t="s">
        <v>141</v>
      </c>
      <c r="D34" s="55" t="s">
        <v>142</v>
      </c>
      <c r="E34" s="197">
        <v>15478119</v>
      </c>
      <c r="F34" s="150"/>
      <c r="G34" s="327">
        <v>42472</v>
      </c>
      <c r="H34" s="233"/>
      <c r="I34" s="74">
        <f>130.63/111.82</f>
        <v>1.1682167769629763</v>
      </c>
      <c r="J34" s="32" t="s">
        <v>157</v>
      </c>
      <c r="K34" s="50">
        <f>+E34/I34</f>
        <v>13249355.17553395</v>
      </c>
      <c r="L34" s="164"/>
      <c r="M34" s="54"/>
    </row>
    <row r="35" spans="1:13" ht="14.25" x14ac:dyDescent="0.2">
      <c r="A35" s="172" t="s">
        <v>527</v>
      </c>
      <c r="B35" s="363"/>
      <c r="C35" s="55" t="s">
        <v>141</v>
      </c>
      <c r="D35" s="55" t="s">
        <v>142</v>
      </c>
      <c r="E35" s="197">
        <v>2068530699</v>
      </c>
      <c r="F35" s="150"/>
      <c r="G35" s="327">
        <v>42475</v>
      </c>
      <c r="H35" s="233"/>
      <c r="I35" s="74">
        <f>130.63/111.82</f>
        <v>1.1682167769629763</v>
      </c>
      <c r="J35" s="32" t="s">
        <v>157</v>
      </c>
      <c r="K35" s="50">
        <f>+E35/I35</f>
        <v>1770673679.5696239</v>
      </c>
      <c r="L35" s="164"/>
      <c r="M35" s="54"/>
    </row>
    <row r="36" spans="1:13" ht="14.25" x14ac:dyDescent="0.2">
      <c r="A36" s="172" t="s">
        <v>527</v>
      </c>
      <c r="B36" s="363"/>
      <c r="C36" s="55" t="s">
        <v>141</v>
      </c>
      <c r="D36" s="55" t="s">
        <v>142</v>
      </c>
      <c r="E36" s="197">
        <v>3102796048</v>
      </c>
      <c r="F36" s="150"/>
      <c r="G36" s="327">
        <v>42480</v>
      </c>
      <c r="H36" s="233"/>
      <c r="I36" s="74">
        <f>130.63/111.82</f>
        <v>1.1682167769629763</v>
      </c>
      <c r="J36" s="32" t="s">
        <v>157</v>
      </c>
      <c r="K36" s="50">
        <f>+E36/I36</f>
        <v>2656010518.9264331</v>
      </c>
      <c r="L36" s="164"/>
      <c r="M36" s="54"/>
    </row>
    <row r="37" spans="1:13" ht="14.25" x14ac:dyDescent="0.2">
      <c r="A37" s="172" t="s">
        <v>527</v>
      </c>
      <c r="B37" s="363"/>
      <c r="C37" s="55" t="s">
        <v>141</v>
      </c>
      <c r="D37" s="55" t="s">
        <v>142</v>
      </c>
      <c r="E37" s="197">
        <v>3144320000</v>
      </c>
      <c r="F37" s="230"/>
      <c r="G37" s="327">
        <v>42489</v>
      </c>
      <c r="H37" s="233"/>
      <c r="I37" s="74">
        <f>130.63/111.82</f>
        <v>1.1682167769629763</v>
      </c>
      <c r="J37" s="32" t="s">
        <v>157</v>
      </c>
      <c r="K37" s="50">
        <f>+E37/I37</f>
        <v>2691555250.7081065</v>
      </c>
      <c r="L37" s="164"/>
      <c r="M37" s="54"/>
    </row>
    <row r="38" spans="1:13" ht="14.25" x14ac:dyDescent="0.2">
      <c r="A38" s="172" t="s">
        <v>527</v>
      </c>
      <c r="B38" s="363"/>
      <c r="C38" s="55" t="s">
        <v>141</v>
      </c>
      <c r="D38" s="55" t="s">
        <v>142</v>
      </c>
      <c r="E38" s="197">
        <v>2453430908</v>
      </c>
      <c r="F38" s="150"/>
      <c r="G38" s="327">
        <v>42503</v>
      </c>
      <c r="H38" s="233"/>
      <c r="I38" s="74">
        <f>131.28/111.82</f>
        <v>1.1740296905741372</v>
      </c>
      <c r="J38" s="32" t="s">
        <v>158</v>
      </c>
      <c r="K38" s="50">
        <f>+E38/I38</f>
        <v>2089752011.9786713</v>
      </c>
      <c r="L38" s="164"/>
      <c r="M38" s="54"/>
    </row>
    <row r="39" spans="1:13" ht="14.25" x14ac:dyDescent="0.2">
      <c r="A39" s="172" t="s">
        <v>527</v>
      </c>
      <c r="B39" s="363"/>
      <c r="C39" s="55" t="s">
        <v>141</v>
      </c>
      <c r="D39" s="55" t="s">
        <v>142</v>
      </c>
      <c r="E39" s="197">
        <v>3884800000</v>
      </c>
      <c r="F39" s="150"/>
      <c r="G39" s="327">
        <v>42510</v>
      </c>
      <c r="H39" s="233"/>
      <c r="I39" s="74">
        <f>131.28/111.82</f>
        <v>1.1740296905741372</v>
      </c>
      <c r="J39" s="32" t="s">
        <v>158</v>
      </c>
      <c r="K39" s="50">
        <f>+E39/I39</f>
        <v>3308945277.2699566</v>
      </c>
      <c r="L39" s="164"/>
      <c r="M39" s="54"/>
    </row>
    <row r="40" spans="1:13" ht="14.25" x14ac:dyDescent="0.2">
      <c r="A40" s="172" t="s">
        <v>527</v>
      </c>
      <c r="B40" s="363"/>
      <c r="C40" s="55" t="s">
        <v>141</v>
      </c>
      <c r="D40" s="55" t="s">
        <v>142</v>
      </c>
      <c r="E40" s="197">
        <v>3680146362</v>
      </c>
      <c r="F40" s="150"/>
      <c r="G40" s="327">
        <v>42510</v>
      </c>
      <c r="H40" s="233"/>
      <c r="I40" s="74">
        <f>131.28/111.82</f>
        <v>1.1740296905741372</v>
      </c>
      <c r="J40" s="32" t="s">
        <v>158</v>
      </c>
      <c r="K40" s="50">
        <f>+E40/I40</f>
        <v>3134628017.9680066</v>
      </c>
      <c r="L40" s="164"/>
      <c r="M40" s="54"/>
    </row>
    <row r="41" spans="1:13" ht="14.25" x14ac:dyDescent="0.2">
      <c r="A41" s="172" t="s">
        <v>527</v>
      </c>
      <c r="B41" s="363"/>
      <c r="C41" s="55" t="s">
        <v>141</v>
      </c>
      <c r="D41" s="55" t="s">
        <v>142</v>
      </c>
      <c r="E41" s="197">
        <v>1524124667</v>
      </c>
      <c r="F41" s="150"/>
      <c r="G41" s="327">
        <v>42536</v>
      </c>
      <c r="H41" s="233"/>
      <c r="I41" s="74">
        <f>131.95/111.82</f>
        <v>1.1800214630656412</v>
      </c>
      <c r="J41" s="32" t="s">
        <v>159</v>
      </c>
      <c r="K41" s="50">
        <f>+E41/I41</f>
        <v>1291607580.6285715</v>
      </c>
      <c r="L41" s="164"/>
      <c r="M41" s="54"/>
    </row>
    <row r="42" spans="1:13" ht="14.25" x14ac:dyDescent="0.2">
      <c r="A42" s="172" t="s">
        <v>527</v>
      </c>
      <c r="B42" s="363"/>
      <c r="C42" s="55" t="s">
        <v>141</v>
      </c>
      <c r="D42" s="55" t="s">
        <v>142</v>
      </c>
      <c r="E42" s="50">
        <v>2286187000</v>
      </c>
      <c r="F42" s="150"/>
      <c r="G42" s="327">
        <v>42545</v>
      </c>
      <c r="H42" s="233"/>
      <c r="I42" s="74">
        <f>131.95/111.82</f>
        <v>1.1800214630656412</v>
      </c>
      <c r="J42" s="32" t="s">
        <v>159</v>
      </c>
      <c r="K42" s="50">
        <f>+E42/I42</f>
        <v>1937411370.5191362</v>
      </c>
      <c r="L42" s="168"/>
      <c r="M42" s="54"/>
    </row>
    <row r="43" spans="1:13" ht="14.25" x14ac:dyDescent="0.2">
      <c r="A43" s="172" t="s">
        <v>527</v>
      </c>
      <c r="B43" s="363"/>
      <c r="C43" s="55" t="s">
        <v>141</v>
      </c>
      <c r="D43" s="55" t="s">
        <v>142</v>
      </c>
      <c r="E43" s="50">
        <v>2172591291</v>
      </c>
      <c r="F43" s="150"/>
      <c r="G43" s="327">
        <v>42545</v>
      </c>
      <c r="H43" s="233"/>
      <c r="I43" s="74">
        <f>131.95/111.82</f>
        <v>1.1800214630656412</v>
      </c>
      <c r="J43" s="32" t="s">
        <v>159</v>
      </c>
      <c r="K43" s="50">
        <f>+E43/I43</f>
        <v>1841145571.501478</v>
      </c>
      <c r="L43" s="168"/>
      <c r="M43" s="54"/>
    </row>
    <row r="44" spans="1:13" ht="14.25" x14ac:dyDescent="0.2">
      <c r="A44" s="172" t="s">
        <v>527</v>
      </c>
      <c r="B44" s="363"/>
      <c r="C44" s="55" t="s">
        <v>141</v>
      </c>
      <c r="D44" s="55" t="s">
        <v>142</v>
      </c>
      <c r="E44" s="50">
        <v>2300677333</v>
      </c>
      <c r="F44" s="150"/>
      <c r="G44" s="327">
        <v>42565</v>
      </c>
      <c r="H44" s="141"/>
      <c r="I44" s="74">
        <f>132.58/111.82</f>
        <v>1.1856555177964587</v>
      </c>
      <c r="J44" s="32" t="s">
        <v>160</v>
      </c>
      <c r="K44" s="50">
        <f>+E44/I44</f>
        <v>1940426454.7900133</v>
      </c>
      <c r="L44" s="164"/>
      <c r="M44" s="54"/>
    </row>
    <row r="45" spans="1:13" ht="14.25" x14ac:dyDescent="0.2">
      <c r="A45" s="172" t="s">
        <v>527</v>
      </c>
      <c r="B45" s="363"/>
      <c r="C45" s="55" t="s">
        <v>141</v>
      </c>
      <c r="D45" s="55" t="s">
        <v>142</v>
      </c>
      <c r="E45" s="50">
        <v>3451016000</v>
      </c>
      <c r="F45" s="150"/>
      <c r="G45" s="327">
        <v>42576</v>
      </c>
      <c r="H45" s="141"/>
      <c r="I45" s="74">
        <f>132.58/111.82</f>
        <v>1.1856555177964587</v>
      </c>
      <c r="J45" s="32" t="s">
        <v>160</v>
      </c>
      <c r="K45" s="50">
        <f>+E45/I45</f>
        <v>2910639682.6067276</v>
      </c>
      <c r="L45" s="164"/>
      <c r="M45" s="54"/>
    </row>
    <row r="46" spans="1:13" ht="14.25" x14ac:dyDescent="0.2">
      <c r="A46" s="172" t="s">
        <v>527</v>
      </c>
      <c r="B46" s="363"/>
      <c r="C46" s="55" t="s">
        <v>141</v>
      </c>
      <c r="D46" s="55" t="s">
        <v>142</v>
      </c>
      <c r="E46" s="50">
        <v>3451016000</v>
      </c>
      <c r="F46" s="150"/>
      <c r="G46" s="327">
        <v>42577</v>
      </c>
      <c r="H46" s="141"/>
      <c r="I46" s="74">
        <f>132.58/111.82</f>
        <v>1.1856555177964587</v>
      </c>
      <c r="J46" s="32" t="s">
        <v>160</v>
      </c>
      <c r="K46" s="50">
        <f>+E46/I46</f>
        <v>2910639682.6067276</v>
      </c>
      <c r="L46" s="164"/>
      <c r="M46" s="54"/>
    </row>
    <row r="47" spans="1:13" ht="14.25" x14ac:dyDescent="0.2">
      <c r="A47" s="172" t="s">
        <v>527</v>
      </c>
      <c r="B47" s="363"/>
      <c r="C47" s="55" t="s">
        <v>141</v>
      </c>
      <c r="D47" s="55" t="s">
        <v>142</v>
      </c>
      <c r="E47" s="50">
        <v>1592666667</v>
      </c>
      <c r="F47" s="150"/>
      <c r="G47" s="327">
        <v>42594</v>
      </c>
      <c r="H47" s="141"/>
      <c r="I47" s="74">
        <f>133.27/111.82</f>
        <v>1.1918261491683064</v>
      </c>
      <c r="J47" s="32" t="s">
        <v>161</v>
      </c>
      <c r="K47" s="50">
        <f>+E47/I47</f>
        <v>1336324654.4904327</v>
      </c>
      <c r="L47" s="164"/>
      <c r="M47" s="54"/>
    </row>
    <row r="48" spans="1:13" ht="14.25" x14ac:dyDescent="0.2">
      <c r="A48" s="172" t="s">
        <v>527</v>
      </c>
      <c r="B48" s="363"/>
      <c r="C48" s="55" t="s">
        <v>141</v>
      </c>
      <c r="D48" s="55" t="s">
        <v>142</v>
      </c>
      <c r="E48" s="50">
        <v>733125000</v>
      </c>
      <c r="F48" s="150"/>
      <c r="G48" s="327">
        <v>42601</v>
      </c>
      <c r="H48" s="141"/>
      <c r="I48" s="74">
        <f>133.27/111.82</f>
        <v>1.1918261491683064</v>
      </c>
      <c r="J48" s="32" t="s">
        <v>161</v>
      </c>
      <c r="K48" s="50">
        <f>+E48/I48</f>
        <v>615127466.79672837</v>
      </c>
      <c r="L48" s="164"/>
      <c r="M48" s="54"/>
    </row>
    <row r="49" spans="1:13" ht="14.25" x14ac:dyDescent="0.2">
      <c r="A49" s="172" t="s">
        <v>527</v>
      </c>
      <c r="B49" s="363"/>
      <c r="C49" s="55" t="s">
        <v>141</v>
      </c>
      <c r="D49" s="55" t="s">
        <v>142</v>
      </c>
      <c r="E49" s="50">
        <v>2360000000</v>
      </c>
      <c r="F49" s="150"/>
      <c r="G49" s="327">
        <v>42613</v>
      </c>
      <c r="H49" s="141"/>
      <c r="I49" s="74">
        <f>133.27/111.82</f>
        <v>1.1918261491683064</v>
      </c>
      <c r="J49" s="32" t="s">
        <v>161</v>
      </c>
      <c r="K49" s="50">
        <f>+E49/I49</f>
        <v>1980154573.4223752</v>
      </c>
      <c r="L49" s="164"/>
      <c r="M49" s="54"/>
    </row>
    <row r="50" spans="1:13" ht="14.25" x14ac:dyDescent="0.2">
      <c r="A50" s="172" t="s">
        <v>527</v>
      </c>
      <c r="B50" s="363"/>
      <c r="C50" s="55" t="s">
        <v>141</v>
      </c>
      <c r="D50" s="55" t="s">
        <v>142</v>
      </c>
      <c r="E50" s="50">
        <v>1655875000</v>
      </c>
      <c r="F50" s="150"/>
      <c r="G50" s="327">
        <v>42613</v>
      </c>
      <c r="H50" s="141"/>
      <c r="I50" s="74">
        <f>133.27/111.82</f>
        <v>1.1918261491683064</v>
      </c>
      <c r="J50" s="32" t="s">
        <v>161</v>
      </c>
      <c r="K50" s="50">
        <f>+E50/I50</f>
        <v>1389359514.5193965</v>
      </c>
      <c r="L50" s="164"/>
      <c r="M50" s="54"/>
    </row>
    <row r="51" spans="1:13" ht="14.25" x14ac:dyDescent="0.2">
      <c r="A51" s="172" t="s">
        <v>527</v>
      </c>
      <c r="B51" s="363"/>
      <c r="C51" s="55" t="s">
        <v>141</v>
      </c>
      <c r="D51" s="55" t="s">
        <v>142</v>
      </c>
      <c r="E51" s="50">
        <v>29000000</v>
      </c>
      <c r="F51" s="150"/>
      <c r="G51" s="327">
        <v>42614</v>
      </c>
      <c r="H51" s="141"/>
      <c r="I51" s="74">
        <f>132.85/111.82</f>
        <v>1.1880701126810946</v>
      </c>
      <c r="J51" s="32" t="s">
        <v>162</v>
      </c>
      <c r="K51" s="50">
        <f>+E51/I51</f>
        <v>24409333.835152429</v>
      </c>
      <c r="L51" s="164"/>
      <c r="M51" s="54"/>
    </row>
    <row r="52" spans="1:13" ht="14.25" x14ac:dyDescent="0.2">
      <c r="A52" s="172" t="s">
        <v>527</v>
      </c>
      <c r="B52" s="363"/>
      <c r="C52" s="55" t="s">
        <v>141</v>
      </c>
      <c r="D52" s="55" t="s">
        <v>142</v>
      </c>
      <c r="E52" s="50">
        <v>600000000</v>
      </c>
      <c r="F52" s="150"/>
      <c r="G52" s="327">
        <v>42627</v>
      </c>
      <c r="H52" s="141"/>
      <c r="I52" s="74">
        <f>132.85/111.82</f>
        <v>1.1880701126810946</v>
      </c>
      <c r="J52" s="32" t="s">
        <v>162</v>
      </c>
      <c r="K52" s="50">
        <f>+E52/I52</f>
        <v>505020700.0376364</v>
      </c>
      <c r="L52" s="164"/>
      <c r="M52" s="54"/>
    </row>
    <row r="53" spans="1:13" ht="14.25" x14ac:dyDescent="0.2">
      <c r="A53" s="172" t="s">
        <v>527</v>
      </c>
      <c r="B53" s="363"/>
      <c r="C53" s="55" t="s">
        <v>141</v>
      </c>
      <c r="D53" s="55" t="s">
        <v>142</v>
      </c>
      <c r="E53" s="50">
        <v>3570400000</v>
      </c>
      <c r="F53" s="150"/>
      <c r="G53" s="327">
        <v>42629</v>
      </c>
      <c r="H53" s="141"/>
      <c r="I53" s="74">
        <f>132.85/111.82</f>
        <v>1.1880701126810946</v>
      </c>
      <c r="J53" s="32" t="s">
        <v>162</v>
      </c>
      <c r="K53" s="50">
        <f>+E53/I53</f>
        <v>3005209845.6906285</v>
      </c>
      <c r="L53" s="164"/>
      <c r="M53" s="54"/>
    </row>
    <row r="54" spans="1:13" ht="14.25" x14ac:dyDescent="0.2">
      <c r="A54" s="172" t="s">
        <v>527</v>
      </c>
      <c r="B54" s="363"/>
      <c r="C54" s="55" t="s">
        <v>141</v>
      </c>
      <c r="D54" s="55" t="s">
        <v>142</v>
      </c>
      <c r="E54" s="50">
        <v>1780266667</v>
      </c>
      <c r="F54" s="150"/>
      <c r="G54" s="327">
        <v>42627</v>
      </c>
      <c r="H54" s="141"/>
      <c r="I54" s="74">
        <f>132.85/111.82</f>
        <v>1.1880701126810946</v>
      </c>
      <c r="J54" s="32" t="s">
        <v>162</v>
      </c>
      <c r="K54" s="50">
        <f>+E54/I54</f>
        <v>1498452530.7033496</v>
      </c>
      <c r="L54" s="164"/>
      <c r="M54" s="54"/>
    </row>
    <row r="55" spans="1:13" ht="14.25" x14ac:dyDescent="0.2">
      <c r="A55" s="172" t="s">
        <v>527</v>
      </c>
      <c r="B55" s="363"/>
      <c r="C55" s="55" t="s">
        <v>141</v>
      </c>
      <c r="D55" s="55" t="s">
        <v>142</v>
      </c>
      <c r="E55" s="50">
        <v>5000000000</v>
      </c>
      <c r="F55" s="150"/>
      <c r="G55" s="327">
        <v>42657</v>
      </c>
      <c r="H55" s="141"/>
      <c r="I55" s="74">
        <f>132.78/111.82</f>
        <v>1.1874441065998929</v>
      </c>
      <c r="J55" s="32" t="s">
        <v>163</v>
      </c>
      <c r="K55" s="50">
        <f>+E55/I55</f>
        <v>4210724506.702816</v>
      </c>
      <c r="L55" s="164"/>
      <c r="M55" s="54"/>
    </row>
    <row r="56" spans="1:13" ht="14.25" x14ac:dyDescent="0.2">
      <c r="A56" s="172" t="s">
        <v>527</v>
      </c>
      <c r="B56" s="363"/>
      <c r="C56" s="55" t="s">
        <v>141</v>
      </c>
      <c r="D56" s="55" t="s">
        <v>142</v>
      </c>
      <c r="E56" s="50">
        <v>2900000000</v>
      </c>
      <c r="F56" s="150"/>
      <c r="G56" s="327">
        <v>42661</v>
      </c>
      <c r="H56" s="141"/>
      <c r="I56" s="74">
        <f>132.78/111.82</f>
        <v>1.1874441065998929</v>
      </c>
      <c r="J56" s="32" t="s">
        <v>163</v>
      </c>
      <c r="K56" s="50">
        <f>+E56/I56</f>
        <v>2442220213.8876333</v>
      </c>
      <c r="L56" s="164"/>
      <c r="M56" s="54"/>
    </row>
    <row r="57" spans="1:13" ht="14.25" x14ac:dyDescent="0.2">
      <c r="A57" s="172" t="s">
        <v>527</v>
      </c>
      <c r="B57" s="363"/>
      <c r="C57" s="55" t="s">
        <v>141</v>
      </c>
      <c r="D57" s="55" t="s">
        <v>142</v>
      </c>
      <c r="E57" s="50">
        <v>3570400000</v>
      </c>
      <c r="F57" s="150"/>
      <c r="G57" s="327">
        <v>42664</v>
      </c>
      <c r="H57" s="141"/>
      <c r="I57" s="74">
        <f>132.78/111.82</f>
        <v>1.1874441065998929</v>
      </c>
      <c r="J57" s="32" t="s">
        <v>163</v>
      </c>
      <c r="K57" s="50">
        <f>+E57/I57</f>
        <v>3006794155.746347</v>
      </c>
      <c r="L57" s="164"/>
      <c r="M57" s="54"/>
    </row>
    <row r="58" spans="1:13" ht="15" x14ac:dyDescent="0.2">
      <c r="A58" s="172" t="s">
        <v>527</v>
      </c>
      <c r="B58" s="363"/>
      <c r="C58" s="55" t="s">
        <v>141</v>
      </c>
      <c r="D58" s="55" t="s">
        <v>142</v>
      </c>
      <c r="E58" s="50">
        <v>5000000000</v>
      </c>
      <c r="F58" s="150"/>
      <c r="G58" s="327">
        <v>42674</v>
      </c>
      <c r="H58" s="141"/>
      <c r="I58" s="74">
        <f>132.78/111.82</f>
        <v>1.1874441065998929</v>
      </c>
      <c r="J58" s="32" t="s">
        <v>163</v>
      </c>
      <c r="K58" s="50">
        <f>+E58/I58</f>
        <v>4210724506.702816</v>
      </c>
      <c r="L58" s="232"/>
      <c r="M58" s="54"/>
    </row>
    <row r="59" spans="1:13" ht="14.25" x14ac:dyDescent="0.2">
      <c r="A59" s="172" t="s">
        <v>527</v>
      </c>
      <c r="B59" s="363"/>
      <c r="C59" s="55" t="s">
        <v>141</v>
      </c>
      <c r="D59" s="55" t="s">
        <v>142</v>
      </c>
      <c r="E59" s="50">
        <v>433333333</v>
      </c>
      <c r="F59" s="150"/>
      <c r="G59" s="327">
        <v>42674</v>
      </c>
      <c r="H59" s="141"/>
      <c r="I59" s="74">
        <f>132.78/111.82</f>
        <v>1.1874441065998929</v>
      </c>
      <c r="J59" s="32" t="s">
        <v>163</v>
      </c>
      <c r="K59" s="50">
        <f>+E59/I59</f>
        <v>364929456.96686244</v>
      </c>
      <c r="L59" s="164"/>
      <c r="M59" s="54"/>
    </row>
    <row r="60" spans="1:13" ht="15" x14ac:dyDescent="0.2">
      <c r="A60" s="172" t="s">
        <v>527</v>
      </c>
      <c r="B60" s="363"/>
      <c r="C60" s="55" t="s">
        <v>141</v>
      </c>
      <c r="D60" s="55" t="s">
        <v>142</v>
      </c>
      <c r="E60" s="50">
        <v>1260000000</v>
      </c>
      <c r="F60" s="150"/>
      <c r="G60" s="327">
        <v>42689</v>
      </c>
      <c r="H60" s="141"/>
      <c r="I60" s="74">
        <f>132.7/111.82</f>
        <v>1.186728671078519</v>
      </c>
      <c r="J60" s="32" t="s">
        <v>164</v>
      </c>
      <c r="K60" s="50">
        <f>+E60/I60</f>
        <v>1061742275.8100981</v>
      </c>
      <c r="L60" s="232"/>
      <c r="M60" s="54"/>
    </row>
    <row r="61" spans="1:13" ht="14.25" x14ac:dyDescent="0.2">
      <c r="A61" s="172" t="s">
        <v>527</v>
      </c>
      <c r="B61" s="363"/>
      <c r="C61" s="55" t="s">
        <v>141</v>
      </c>
      <c r="D61" s="55" t="s">
        <v>142</v>
      </c>
      <c r="E61" s="50">
        <v>1890000000</v>
      </c>
      <c r="F61" s="231"/>
      <c r="G61" s="327">
        <v>42691</v>
      </c>
      <c r="H61" s="141"/>
      <c r="I61" s="74">
        <f>132.7/111.82</f>
        <v>1.186728671078519</v>
      </c>
      <c r="J61" s="32" t="s">
        <v>164</v>
      </c>
      <c r="K61" s="50">
        <f>+E61/I61</f>
        <v>1592613413.715147</v>
      </c>
      <c r="L61" s="164"/>
      <c r="M61" s="54"/>
    </row>
    <row r="62" spans="1:13" ht="14.25" x14ac:dyDescent="0.2">
      <c r="A62" s="172" t="s">
        <v>527</v>
      </c>
      <c r="B62" s="363"/>
      <c r="C62" s="55" t="s">
        <v>141</v>
      </c>
      <c r="D62" s="55" t="s">
        <v>142</v>
      </c>
      <c r="E62" s="50">
        <v>1890000000</v>
      </c>
      <c r="F62" s="150"/>
      <c r="G62" s="327">
        <v>42704</v>
      </c>
      <c r="H62" s="141"/>
      <c r="I62" s="74">
        <f>132.7/111.82</f>
        <v>1.186728671078519</v>
      </c>
      <c r="J62" s="32" t="s">
        <v>164</v>
      </c>
      <c r="K62" s="50">
        <f>+E62/I62</f>
        <v>1592613413.715147</v>
      </c>
      <c r="L62" s="164"/>
      <c r="M62" s="54"/>
    </row>
    <row r="63" spans="1:13" ht="14.25" x14ac:dyDescent="0.2">
      <c r="A63" s="172" t="s">
        <v>527</v>
      </c>
      <c r="B63" s="363"/>
      <c r="C63" s="55" t="s">
        <v>141</v>
      </c>
      <c r="D63" s="55" t="s">
        <v>142</v>
      </c>
      <c r="E63" s="50">
        <v>1440000000</v>
      </c>
      <c r="F63" s="150"/>
      <c r="G63" s="327">
        <v>42755</v>
      </c>
      <c r="H63" s="141"/>
      <c r="I63" s="74">
        <f>133.4/111.82</f>
        <v>1.1929887318905386</v>
      </c>
      <c r="J63" s="32" t="s">
        <v>165</v>
      </c>
      <c r="K63" s="50">
        <f>+E63/I63</f>
        <v>1207052473.7631183</v>
      </c>
      <c r="L63" s="164"/>
      <c r="M63" s="54"/>
    </row>
    <row r="64" spans="1:13" ht="14.25" x14ac:dyDescent="0.2">
      <c r="A64" s="172" t="s">
        <v>527</v>
      </c>
      <c r="B64" s="363"/>
      <c r="C64" s="55" t="s">
        <v>141</v>
      </c>
      <c r="D64" s="55" t="s">
        <v>142</v>
      </c>
      <c r="E64" s="50">
        <v>1440000000</v>
      </c>
      <c r="F64" s="150"/>
      <c r="G64" s="327">
        <v>42755</v>
      </c>
      <c r="H64" s="141"/>
      <c r="I64" s="74">
        <f>133.4/111.82</f>
        <v>1.1929887318905386</v>
      </c>
      <c r="J64" s="32" t="s">
        <v>165</v>
      </c>
      <c r="K64" s="50">
        <f>+E64/I64</f>
        <v>1207052473.7631183</v>
      </c>
      <c r="L64" s="164"/>
      <c r="M64" s="54"/>
    </row>
    <row r="65" spans="1:13" ht="14.25" x14ac:dyDescent="0.2">
      <c r="A65" s="172" t="s">
        <v>527</v>
      </c>
      <c r="B65" s="363"/>
      <c r="C65" s="55" t="s">
        <v>141</v>
      </c>
      <c r="D65" s="55" t="s">
        <v>142</v>
      </c>
      <c r="E65" s="50">
        <v>960000000</v>
      </c>
      <c r="F65" s="150"/>
      <c r="G65" s="327">
        <v>42767</v>
      </c>
      <c r="H65" s="141"/>
      <c r="I65" s="74">
        <f>134.77/111.82</f>
        <v>1.2052405651940621</v>
      </c>
      <c r="J65" s="32" t="s">
        <v>166</v>
      </c>
      <c r="K65" s="50">
        <f>+E65/I65</f>
        <v>796521481.04177475</v>
      </c>
      <c r="L65" s="164"/>
      <c r="M65" s="54"/>
    </row>
    <row r="66" spans="1:13" ht="14.25" x14ac:dyDescent="0.2">
      <c r="A66" s="172" t="s">
        <v>527</v>
      </c>
      <c r="B66" s="363"/>
      <c r="C66" s="55" t="s">
        <v>141</v>
      </c>
      <c r="D66" s="55" t="s">
        <v>142</v>
      </c>
      <c r="E66" s="50">
        <v>3450000000</v>
      </c>
      <c r="F66" s="150"/>
      <c r="G66" s="327">
        <v>42826</v>
      </c>
      <c r="H66" s="141"/>
      <c r="I66" s="74">
        <f>134.77/111.82</f>
        <v>1.2052405651940621</v>
      </c>
      <c r="J66" s="32" t="s">
        <v>167</v>
      </c>
      <c r="K66" s="50">
        <f>+E66/I66</f>
        <v>2862499072.4938779</v>
      </c>
      <c r="L66" s="164"/>
      <c r="M66" s="54"/>
    </row>
    <row r="67" spans="1:13" ht="14.25" x14ac:dyDescent="0.2">
      <c r="A67" s="172" t="s">
        <v>527</v>
      </c>
      <c r="B67" s="363"/>
      <c r="C67" s="55" t="s">
        <v>141</v>
      </c>
      <c r="D67" s="55" t="s">
        <v>142</v>
      </c>
      <c r="E67" s="50">
        <v>2300000000</v>
      </c>
      <c r="F67" s="230"/>
      <c r="G67" s="327">
        <v>42788</v>
      </c>
      <c r="H67" s="141"/>
      <c r="I67" s="74">
        <f>134.77/111.82</f>
        <v>1.2052405651940621</v>
      </c>
      <c r="J67" s="32" t="s">
        <v>167</v>
      </c>
      <c r="K67" s="50">
        <f>+E67/I67</f>
        <v>1908332714.9959188</v>
      </c>
      <c r="L67" s="164"/>
      <c r="M67" s="54"/>
    </row>
    <row r="68" spans="1:13" ht="14.25" x14ac:dyDescent="0.2">
      <c r="A68" s="172" t="s">
        <v>527</v>
      </c>
      <c r="B68" s="363"/>
      <c r="C68" s="55" t="s">
        <v>141</v>
      </c>
      <c r="D68" s="55" t="s">
        <v>142</v>
      </c>
      <c r="E68" s="50">
        <v>3450000000</v>
      </c>
      <c r="F68" s="150"/>
      <c r="G68" s="327">
        <v>42786</v>
      </c>
      <c r="H68" s="141"/>
      <c r="I68" s="74">
        <f>136.12/111.82</f>
        <v>1.2173135396172421</v>
      </c>
      <c r="J68" s="32" t="s">
        <v>167</v>
      </c>
      <c r="K68" s="50">
        <f>+E68/I68</f>
        <v>2834109609.1683807</v>
      </c>
      <c r="L68" s="164"/>
      <c r="M68" s="54"/>
    </row>
    <row r="69" spans="1:13" ht="14.25" x14ac:dyDescent="0.2">
      <c r="A69" s="172" t="s">
        <v>527</v>
      </c>
      <c r="B69" s="363"/>
      <c r="C69" s="55" t="s">
        <v>141</v>
      </c>
      <c r="D69" s="55" t="s">
        <v>142</v>
      </c>
      <c r="E69" s="50">
        <v>330000000</v>
      </c>
      <c r="F69" s="230"/>
      <c r="G69" s="327">
        <v>42842</v>
      </c>
      <c r="H69" s="141"/>
      <c r="I69" s="74">
        <f>136.76/111.82</f>
        <v>1.2230370237882311</v>
      </c>
      <c r="J69" s="32" t="s">
        <v>167</v>
      </c>
      <c r="K69" s="50">
        <f>+E69/I69</f>
        <v>269820122.84293652</v>
      </c>
      <c r="L69" s="164"/>
      <c r="M69" s="54"/>
    </row>
    <row r="70" spans="1:13" ht="14.25" x14ac:dyDescent="0.2">
      <c r="A70" s="172" t="s">
        <v>527</v>
      </c>
      <c r="B70" s="363"/>
      <c r="C70" s="55" t="s">
        <v>141</v>
      </c>
      <c r="D70" s="55" t="s">
        <v>142</v>
      </c>
      <c r="E70" s="50">
        <v>90000000</v>
      </c>
      <c r="F70" s="150"/>
      <c r="G70" s="327">
        <v>42849</v>
      </c>
      <c r="H70" s="141"/>
      <c r="I70" s="74">
        <f>136.76/111.82</f>
        <v>1.2230370237882311</v>
      </c>
      <c r="J70" s="32" t="s">
        <v>167</v>
      </c>
      <c r="K70" s="50">
        <f>+E70/I70</f>
        <v>73587306.229891777</v>
      </c>
      <c r="L70" s="164"/>
      <c r="M70" s="54"/>
    </row>
    <row r="71" spans="1:13" ht="14.25" x14ac:dyDescent="0.2">
      <c r="A71" s="172" t="s">
        <v>527</v>
      </c>
      <c r="B71" s="363"/>
      <c r="C71" s="55" t="s">
        <v>141</v>
      </c>
      <c r="D71" s="55" t="s">
        <v>142</v>
      </c>
      <c r="E71" s="50">
        <v>420000000</v>
      </c>
      <c r="F71" s="230"/>
      <c r="G71" s="327">
        <v>42851</v>
      </c>
      <c r="H71" s="141"/>
      <c r="I71" s="74">
        <f>136.76/111.82</f>
        <v>1.2230370237882311</v>
      </c>
      <c r="J71" s="32" t="s">
        <v>167</v>
      </c>
      <c r="K71" s="50">
        <f>+E71/I71</f>
        <v>343407429.07282829</v>
      </c>
      <c r="L71" s="164"/>
      <c r="M71" s="54"/>
    </row>
    <row r="72" spans="1:13" ht="14.25" x14ac:dyDescent="0.2">
      <c r="A72" s="172" t="s">
        <v>527</v>
      </c>
      <c r="B72" s="363"/>
      <c r="C72" s="55" t="s">
        <v>141</v>
      </c>
      <c r="D72" s="55" t="s">
        <v>142</v>
      </c>
      <c r="E72" s="50">
        <v>75000000</v>
      </c>
      <c r="F72" s="150"/>
      <c r="G72" s="327">
        <v>42858</v>
      </c>
      <c r="H72" s="141"/>
      <c r="I72" s="74">
        <f>137.4/111.82</f>
        <v>1.2287605079592203</v>
      </c>
      <c r="J72" s="32" t="s">
        <v>168</v>
      </c>
      <c r="K72" s="50">
        <f>+E72/I72</f>
        <v>61037117.903930128</v>
      </c>
      <c r="L72" s="164"/>
      <c r="M72" s="54"/>
    </row>
    <row r="73" spans="1:13" ht="14.25" x14ac:dyDescent="0.2">
      <c r="A73" s="172" t="s">
        <v>527</v>
      </c>
      <c r="B73" s="363"/>
      <c r="C73" s="55" t="s">
        <v>141</v>
      </c>
      <c r="D73" s="55" t="s">
        <v>142</v>
      </c>
      <c r="E73" s="50">
        <v>280000000</v>
      </c>
      <c r="F73" s="150"/>
      <c r="G73" s="327">
        <v>42859</v>
      </c>
      <c r="H73" s="141"/>
      <c r="I73" s="74">
        <f>137.4/111.82</f>
        <v>1.2287605079592203</v>
      </c>
      <c r="J73" s="32" t="s">
        <v>168</v>
      </c>
      <c r="K73" s="50">
        <f>+E73/I73</f>
        <v>227871906.84133914</v>
      </c>
      <c r="L73" s="164"/>
      <c r="M73" s="54"/>
    </row>
    <row r="74" spans="1:13" ht="14.25" x14ac:dyDescent="0.2">
      <c r="A74" s="172" t="s">
        <v>527</v>
      </c>
      <c r="B74" s="363"/>
      <c r="C74" s="55" t="s">
        <v>141</v>
      </c>
      <c r="D74" s="55" t="s">
        <v>142</v>
      </c>
      <c r="E74" s="50">
        <v>50000000</v>
      </c>
      <c r="F74" s="150"/>
      <c r="G74" s="327">
        <v>42860</v>
      </c>
      <c r="H74" s="141"/>
      <c r="I74" s="74">
        <f>137.4/111.82</f>
        <v>1.2287605079592203</v>
      </c>
      <c r="J74" s="32" t="s">
        <v>168</v>
      </c>
      <c r="K74" s="50">
        <f>+E74/I74</f>
        <v>40691411.935953416</v>
      </c>
      <c r="L74" s="164"/>
      <c r="M74" s="54"/>
    </row>
    <row r="75" spans="1:13" ht="14.25" x14ac:dyDescent="0.2">
      <c r="A75" s="172" t="s">
        <v>527</v>
      </c>
      <c r="B75" s="363"/>
      <c r="C75" s="55" t="s">
        <v>141</v>
      </c>
      <c r="D75" s="55" t="s">
        <v>142</v>
      </c>
      <c r="E75" s="50">
        <v>187500000</v>
      </c>
      <c r="F75" s="150"/>
      <c r="G75" s="327">
        <v>42864</v>
      </c>
      <c r="H75" s="141"/>
      <c r="I75" s="74">
        <f>137.4/111.82</f>
        <v>1.2287605079592203</v>
      </c>
      <c r="J75" s="32" t="s">
        <v>168</v>
      </c>
      <c r="K75" s="50">
        <f>+E75/I75</f>
        <v>152592794.75982532</v>
      </c>
      <c r="L75" s="164"/>
      <c r="M75" s="54"/>
    </row>
    <row r="76" spans="1:13" ht="14.25" x14ac:dyDescent="0.2">
      <c r="A76" s="172" t="s">
        <v>527</v>
      </c>
      <c r="B76" s="363"/>
      <c r="C76" s="55" t="s">
        <v>141</v>
      </c>
      <c r="D76" s="55" t="s">
        <v>142</v>
      </c>
      <c r="E76" s="50">
        <v>100000000</v>
      </c>
      <c r="F76" s="150"/>
      <c r="G76" s="327">
        <v>42867</v>
      </c>
      <c r="H76" s="141"/>
      <c r="I76" s="74">
        <f>137.4/111.82</f>
        <v>1.2287605079592203</v>
      </c>
      <c r="J76" s="32" t="s">
        <v>168</v>
      </c>
      <c r="K76" s="50">
        <f>+E76/I76</f>
        <v>81382823.871906832</v>
      </c>
      <c r="L76" s="164"/>
      <c r="M76" s="54"/>
    </row>
    <row r="77" spans="1:13" ht="14.25" x14ac:dyDescent="0.2">
      <c r="A77" s="172" t="s">
        <v>527</v>
      </c>
      <c r="B77" s="363"/>
      <c r="C77" s="55" t="s">
        <v>141</v>
      </c>
      <c r="D77" s="55" t="s">
        <v>142</v>
      </c>
      <c r="E77" s="50">
        <v>187500000</v>
      </c>
      <c r="F77" s="150"/>
      <c r="G77" s="327">
        <v>42871</v>
      </c>
      <c r="H77" s="141"/>
      <c r="I77" s="74">
        <f>137.4/111.82</f>
        <v>1.2287605079592203</v>
      </c>
      <c r="J77" s="32" t="s">
        <v>168</v>
      </c>
      <c r="K77" s="50">
        <f>+E77/I77</f>
        <v>152592794.75982532</v>
      </c>
      <c r="L77" s="164"/>
      <c r="M77" s="54"/>
    </row>
    <row r="78" spans="1:13" ht="14.25" x14ac:dyDescent="0.2">
      <c r="A78" s="172" t="s">
        <v>527</v>
      </c>
      <c r="B78" s="363"/>
      <c r="C78" s="55" t="s">
        <v>141</v>
      </c>
      <c r="D78" s="55" t="s">
        <v>142</v>
      </c>
      <c r="E78" s="50">
        <v>90000000</v>
      </c>
      <c r="F78" s="150"/>
      <c r="G78" s="327">
        <v>42871</v>
      </c>
      <c r="H78" s="141"/>
      <c r="I78" s="74">
        <f>137.4/111.82</f>
        <v>1.2287605079592203</v>
      </c>
      <c r="J78" s="32" t="s">
        <v>168</v>
      </c>
      <c r="K78" s="50">
        <f>+E78/I78</f>
        <v>73244541.484716147</v>
      </c>
      <c r="L78" s="164"/>
      <c r="M78" s="54"/>
    </row>
    <row r="79" spans="1:13" ht="14.25" x14ac:dyDescent="0.2">
      <c r="A79" s="172" t="s">
        <v>527</v>
      </c>
      <c r="B79" s="363"/>
      <c r="C79" s="55" t="s">
        <v>141</v>
      </c>
      <c r="D79" s="55" t="s">
        <v>142</v>
      </c>
      <c r="E79" s="50">
        <v>25000000</v>
      </c>
      <c r="F79" s="230"/>
      <c r="G79" s="327">
        <v>42873</v>
      </c>
      <c r="H79" s="141"/>
      <c r="I79" s="74">
        <f>137.4/111.82</f>
        <v>1.2287605079592203</v>
      </c>
      <c r="J79" s="32" t="s">
        <v>168</v>
      </c>
      <c r="K79" s="50">
        <f>+E79/I79</f>
        <v>20345705.967976708</v>
      </c>
      <c r="L79" s="164"/>
      <c r="M79" s="54"/>
    </row>
    <row r="80" spans="1:13" ht="14.25" x14ac:dyDescent="0.2">
      <c r="A80" s="172" t="s">
        <v>527</v>
      </c>
      <c r="B80" s="363"/>
      <c r="C80" s="55" t="s">
        <v>141</v>
      </c>
      <c r="D80" s="55" t="s">
        <v>142</v>
      </c>
      <c r="E80" s="50">
        <v>15000000</v>
      </c>
      <c r="F80" s="230"/>
      <c r="G80" s="327">
        <v>43010</v>
      </c>
      <c r="H80" s="141"/>
      <c r="I80" s="74">
        <f>138.05/111.82</f>
        <v>1.2345734215703812</v>
      </c>
      <c r="J80" s="32" t="s">
        <v>169</v>
      </c>
      <c r="K80" s="50">
        <f>+E80/I80</f>
        <v>12149945.67185802</v>
      </c>
      <c r="L80" s="164"/>
      <c r="M80" s="54"/>
    </row>
    <row r="81" spans="1:13" ht="14.25" x14ac:dyDescent="0.2">
      <c r="A81" s="172" t="s">
        <v>527</v>
      </c>
      <c r="B81" s="363"/>
      <c r="C81" s="55" t="s">
        <v>141</v>
      </c>
      <c r="D81" s="55" t="s">
        <v>142</v>
      </c>
      <c r="E81" s="50">
        <v>10000000</v>
      </c>
      <c r="F81" s="230"/>
      <c r="G81" s="327">
        <v>43039</v>
      </c>
      <c r="H81" s="141"/>
      <c r="I81" s="74">
        <f>138.05/111.82</f>
        <v>1.2345734215703812</v>
      </c>
      <c r="J81" s="32" t="s">
        <v>170</v>
      </c>
      <c r="K81" s="50">
        <f>+E81/I81</f>
        <v>8099963.7812386798</v>
      </c>
      <c r="L81" s="164"/>
      <c r="M81" s="54"/>
    </row>
    <row r="82" spans="1:13" ht="14.25" x14ac:dyDescent="0.2">
      <c r="A82" s="172" t="s">
        <v>527</v>
      </c>
      <c r="B82" s="363" t="s">
        <v>998</v>
      </c>
      <c r="C82" s="55" t="s">
        <v>141</v>
      </c>
      <c r="D82" s="55" t="s">
        <v>142</v>
      </c>
      <c r="E82" s="50">
        <v>3504000000</v>
      </c>
      <c r="F82" s="150"/>
      <c r="G82" s="327">
        <v>43200</v>
      </c>
      <c r="H82" s="141"/>
      <c r="I82" s="74">
        <f>141.05/111.82</f>
        <v>1.2614022536218925</v>
      </c>
      <c r="J82" s="32" t="s">
        <v>171</v>
      </c>
      <c r="K82" s="50">
        <f>+E82/I82</f>
        <v>2777860900.3899322</v>
      </c>
      <c r="L82" s="164" t="s">
        <v>306</v>
      </c>
      <c r="M82" s="54" t="s">
        <v>940</v>
      </c>
    </row>
    <row r="83" spans="1:13" ht="14.25" x14ac:dyDescent="0.2">
      <c r="A83" s="172" t="s">
        <v>527</v>
      </c>
      <c r="B83" s="363" t="s">
        <v>998</v>
      </c>
      <c r="C83" s="55" t="s">
        <v>141</v>
      </c>
      <c r="D83" s="55" t="s">
        <v>142</v>
      </c>
      <c r="E83" s="50">
        <v>3504000000</v>
      </c>
      <c r="F83" s="150"/>
      <c r="G83" s="327">
        <v>43200</v>
      </c>
      <c r="H83" s="141"/>
      <c r="I83" s="74">
        <f>141.05/111.82</f>
        <v>1.2614022536218925</v>
      </c>
      <c r="J83" s="32" t="s">
        <v>171</v>
      </c>
      <c r="K83" s="50">
        <f>+E83/I83</f>
        <v>2777860900.3899322</v>
      </c>
      <c r="L83" s="164" t="s">
        <v>306</v>
      </c>
      <c r="M83" s="54" t="s">
        <v>940</v>
      </c>
    </row>
    <row r="84" spans="1:13" ht="14.25" x14ac:dyDescent="0.2">
      <c r="A84" s="172" t="s">
        <v>527</v>
      </c>
      <c r="B84" s="363" t="s">
        <v>998</v>
      </c>
      <c r="C84" s="55" t="s">
        <v>141</v>
      </c>
      <c r="D84" s="55" t="s">
        <v>142</v>
      </c>
      <c r="E84" s="50">
        <v>2336000000</v>
      </c>
      <c r="F84" s="150"/>
      <c r="G84" s="327">
        <v>43196</v>
      </c>
      <c r="H84" s="141"/>
      <c r="I84" s="74">
        <f>141.05/111.82</f>
        <v>1.2614022536218925</v>
      </c>
      <c r="J84" s="32" t="s">
        <v>171</v>
      </c>
      <c r="K84" s="50">
        <f>+E84/I84</f>
        <v>1851907266.9266214</v>
      </c>
      <c r="L84" s="164" t="s">
        <v>306</v>
      </c>
      <c r="M84" s="54" t="s">
        <v>940</v>
      </c>
    </row>
    <row r="85" spans="1:13" ht="14.25" x14ac:dyDescent="0.2">
      <c r="A85" s="172" t="s">
        <v>527</v>
      </c>
      <c r="B85" s="363" t="s">
        <v>998</v>
      </c>
      <c r="C85" s="55" t="s">
        <v>141</v>
      </c>
      <c r="D85" s="55" t="s">
        <v>142</v>
      </c>
      <c r="E85" s="50">
        <v>18750000000</v>
      </c>
      <c r="F85" s="150"/>
      <c r="G85" s="327">
        <v>43304</v>
      </c>
      <c r="H85" s="141"/>
      <c r="I85" s="74">
        <f>142.28/111.82</f>
        <v>1.272402074763012</v>
      </c>
      <c r="J85" s="32" t="s">
        <v>304</v>
      </c>
      <c r="K85" s="50">
        <f>+E85/I85</f>
        <v>14735908068.597132</v>
      </c>
      <c r="L85" s="164" t="s">
        <v>306</v>
      </c>
      <c r="M85" s="54" t="s">
        <v>939</v>
      </c>
    </row>
    <row r="86" spans="1:13" ht="14.25" x14ac:dyDescent="0.2">
      <c r="A86" s="172" t="s">
        <v>527</v>
      </c>
      <c r="B86" s="363" t="s">
        <v>998</v>
      </c>
      <c r="C86" s="55" t="s">
        <v>141</v>
      </c>
      <c r="D86" s="55" t="s">
        <v>142</v>
      </c>
      <c r="E86" s="50">
        <v>6250000000</v>
      </c>
      <c r="F86" s="150"/>
      <c r="G86" s="327">
        <v>43326</v>
      </c>
      <c r="H86" s="141"/>
      <c r="I86" s="74">
        <f>142.1/111.82</f>
        <v>1.2707923448399214</v>
      </c>
      <c r="J86" s="32" t="s">
        <v>307</v>
      </c>
      <c r="K86" s="50">
        <f>+E86/I86</f>
        <v>4918191414.4968328</v>
      </c>
      <c r="L86" s="164" t="s">
        <v>306</v>
      </c>
      <c r="M86" s="54" t="s">
        <v>938</v>
      </c>
    </row>
    <row r="87" spans="1:13" ht="14.25" x14ac:dyDescent="0.2">
      <c r="A87" s="172" t="s">
        <v>527</v>
      </c>
      <c r="B87" s="363" t="s">
        <v>998</v>
      </c>
      <c r="C87" s="55" t="s">
        <v>141</v>
      </c>
      <c r="D87" s="55" t="s">
        <v>142</v>
      </c>
      <c r="E87" s="50">
        <v>1200000000</v>
      </c>
      <c r="F87" s="150"/>
      <c r="G87" s="327">
        <v>43349</v>
      </c>
      <c r="H87" s="141"/>
      <c r="I87" s="74">
        <f>142.27/111.82</f>
        <v>1.2723126453228404</v>
      </c>
      <c r="J87" s="32" t="s">
        <v>308</v>
      </c>
      <c r="K87" s="50">
        <f>+E87/I87</f>
        <v>943164405.70745754</v>
      </c>
      <c r="L87" s="164" t="s">
        <v>306</v>
      </c>
      <c r="M87" s="54" t="s">
        <v>937</v>
      </c>
    </row>
    <row r="88" spans="1:13" ht="14.25" x14ac:dyDescent="0.2">
      <c r="A88" s="172" t="s">
        <v>527</v>
      </c>
      <c r="B88" s="363" t="s">
        <v>998</v>
      </c>
      <c r="C88" s="55" t="s">
        <v>141</v>
      </c>
      <c r="D88" s="55" t="s">
        <v>142</v>
      </c>
      <c r="E88" s="50">
        <v>31260000000</v>
      </c>
      <c r="F88" s="150"/>
      <c r="G88" s="327">
        <v>43350</v>
      </c>
      <c r="H88" s="141"/>
      <c r="I88" s="74">
        <f>142.27/111.82</f>
        <v>1.2723126453228404</v>
      </c>
      <c r="J88" s="32" t="s">
        <v>308</v>
      </c>
      <c r="K88" s="50">
        <f>+E88/I88</f>
        <v>24569432768.679268</v>
      </c>
      <c r="L88" s="164" t="s">
        <v>306</v>
      </c>
      <c r="M88" s="54" t="s">
        <v>937</v>
      </c>
    </row>
    <row r="89" spans="1:13" ht="14.25" x14ac:dyDescent="0.2">
      <c r="A89" s="172" t="s">
        <v>527</v>
      </c>
      <c r="B89" s="363" t="s">
        <v>998</v>
      </c>
      <c r="C89" s="55" t="s">
        <v>141</v>
      </c>
      <c r="D89" s="55" t="s">
        <v>142</v>
      </c>
      <c r="E89" s="50">
        <v>774948587</v>
      </c>
      <c r="F89" s="150"/>
      <c r="G89" s="327">
        <v>43367</v>
      </c>
      <c r="H89" s="141"/>
      <c r="I89" s="74">
        <f>142.27/111.82</f>
        <v>1.2723126453228404</v>
      </c>
      <c r="J89" s="32" t="s">
        <v>308</v>
      </c>
      <c r="K89" s="50">
        <f>+E89/I89</f>
        <v>609086602.92640746</v>
      </c>
      <c r="L89" s="164" t="s">
        <v>306</v>
      </c>
      <c r="M89" s="54" t="s">
        <v>936</v>
      </c>
    </row>
    <row r="90" spans="1:13" ht="14.25" x14ac:dyDescent="0.2">
      <c r="A90" s="172" t="s">
        <v>527</v>
      </c>
      <c r="B90" s="363" t="s">
        <v>998</v>
      </c>
      <c r="C90" s="55" t="s">
        <v>141</v>
      </c>
      <c r="D90" s="55" t="s">
        <v>142</v>
      </c>
      <c r="E90" s="50">
        <v>500000000</v>
      </c>
      <c r="F90" s="150"/>
      <c r="G90" s="327">
        <v>43368</v>
      </c>
      <c r="H90" s="141"/>
      <c r="I90" s="74">
        <f>142.27/111.82</f>
        <v>1.2723126453228404</v>
      </c>
      <c r="J90" s="32" t="s">
        <v>308</v>
      </c>
      <c r="K90" s="50">
        <f>+E90/I90</f>
        <v>392985169.044774</v>
      </c>
      <c r="L90" s="164" t="s">
        <v>306</v>
      </c>
      <c r="M90" s="54" t="s">
        <v>936</v>
      </c>
    </row>
    <row r="91" spans="1:13" ht="14.25" x14ac:dyDescent="0.2">
      <c r="A91" s="172" t="s">
        <v>527</v>
      </c>
      <c r="B91" s="363" t="s">
        <v>998</v>
      </c>
      <c r="C91" s="55" t="s">
        <v>141</v>
      </c>
      <c r="D91" s="55" t="s">
        <v>142</v>
      </c>
      <c r="E91" s="50">
        <v>15938500</v>
      </c>
      <c r="F91" s="150"/>
      <c r="G91" s="327">
        <v>43369</v>
      </c>
      <c r="H91" s="141"/>
      <c r="I91" s="74">
        <f>142.27/111.82</f>
        <v>1.2723126453228404</v>
      </c>
      <c r="J91" s="32" t="s">
        <v>308</v>
      </c>
      <c r="K91" s="50">
        <f>+E91/I91</f>
        <v>12527188.233640261</v>
      </c>
      <c r="L91" s="164" t="s">
        <v>306</v>
      </c>
      <c r="M91" s="54" t="s">
        <v>936</v>
      </c>
    </row>
    <row r="92" spans="1:13" ht="14.25" x14ac:dyDescent="0.2">
      <c r="A92" s="172" t="s">
        <v>527</v>
      </c>
      <c r="B92" s="363" t="s">
        <v>998</v>
      </c>
      <c r="C92" s="55" t="s">
        <v>141</v>
      </c>
      <c r="D92" s="55" t="s">
        <v>142</v>
      </c>
      <c r="E92" s="50">
        <v>3849112913</v>
      </c>
      <c r="F92" s="150"/>
      <c r="G92" s="327">
        <v>43370</v>
      </c>
      <c r="H92" s="141"/>
      <c r="I92" s="74">
        <f>142.27/111.82</f>
        <v>1.2723126453228404</v>
      </c>
      <c r="J92" s="32" t="s">
        <v>308</v>
      </c>
      <c r="K92" s="50">
        <f>+E92/I92</f>
        <v>3025288577.5754547</v>
      </c>
      <c r="L92" s="164" t="s">
        <v>306</v>
      </c>
      <c r="M92" s="54" t="s">
        <v>936</v>
      </c>
    </row>
    <row r="93" spans="1:13" ht="14.25" x14ac:dyDescent="0.2">
      <c r="A93" s="172" t="s">
        <v>527</v>
      </c>
      <c r="B93" s="363" t="s">
        <v>998</v>
      </c>
      <c r="C93" s="55" t="s">
        <v>141</v>
      </c>
      <c r="D93" s="55" t="s">
        <v>142</v>
      </c>
      <c r="E93" s="50">
        <v>22318303139</v>
      </c>
      <c r="F93" s="150"/>
      <c r="G93" s="327">
        <v>43383</v>
      </c>
      <c r="H93" s="141"/>
      <c r="I93" s="74">
        <f>142.5/111.82</f>
        <v>1.2743695224467895</v>
      </c>
      <c r="J93" s="32" t="s">
        <v>314</v>
      </c>
      <c r="K93" s="50">
        <f>+E93/I93</f>
        <v>17513211628.091087</v>
      </c>
      <c r="L93" s="164"/>
      <c r="M93" s="54" t="s">
        <v>935</v>
      </c>
    </row>
    <row r="94" spans="1:13" ht="14.25" x14ac:dyDescent="0.2">
      <c r="A94" s="172" t="s">
        <v>527</v>
      </c>
      <c r="B94" s="363" t="s">
        <v>998</v>
      </c>
      <c r="C94" s="55" t="s">
        <v>141</v>
      </c>
      <c r="D94" s="55" t="s">
        <v>142</v>
      </c>
      <c r="E94" s="50">
        <v>134904238</v>
      </c>
      <c r="F94" s="150"/>
      <c r="G94" s="327">
        <v>43383</v>
      </c>
      <c r="H94" s="141"/>
      <c r="I94" s="74">
        <f>142.5/111.82</f>
        <v>1.2743695224467895</v>
      </c>
      <c r="J94" s="32" t="s">
        <v>314</v>
      </c>
      <c r="K94" s="50">
        <f>+E94/I94</f>
        <v>105859592.23270175</v>
      </c>
      <c r="L94" s="164"/>
      <c r="M94" s="54" t="s">
        <v>935</v>
      </c>
    </row>
    <row r="95" spans="1:13" ht="14.25" x14ac:dyDescent="0.2">
      <c r="A95" s="172" t="s">
        <v>527</v>
      </c>
      <c r="B95" s="363" t="s">
        <v>998</v>
      </c>
      <c r="C95" s="55" t="s">
        <v>141</v>
      </c>
      <c r="D95" s="55" t="s">
        <v>142</v>
      </c>
      <c r="E95" s="50">
        <v>22183398901</v>
      </c>
      <c r="F95" s="150"/>
      <c r="G95" s="327">
        <v>43383</v>
      </c>
      <c r="H95" s="141"/>
      <c r="I95" s="74">
        <f>142.5/111.82</f>
        <v>1.2743695224467895</v>
      </c>
      <c r="J95" s="32" t="s">
        <v>314</v>
      </c>
      <c r="K95" s="50">
        <f>+E95/I95</f>
        <v>17407352035.858387</v>
      </c>
      <c r="L95" s="164"/>
      <c r="M95" s="54" t="s">
        <v>935</v>
      </c>
    </row>
    <row r="96" spans="1:13" ht="14.25" x14ac:dyDescent="0.2">
      <c r="A96" s="172" t="s">
        <v>527</v>
      </c>
      <c r="B96" s="363" t="s">
        <v>998</v>
      </c>
      <c r="C96" s="55" t="s">
        <v>141</v>
      </c>
      <c r="D96" s="55" t="s">
        <v>142</v>
      </c>
      <c r="E96" s="50">
        <v>385000000</v>
      </c>
      <c r="F96" s="150"/>
      <c r="G96" s="327">
        <v>43399</v>
      </c>
      <c r="H96" s="141"/>
      <c r="I96" s="74">
        <f>142.5/111.82</f>
        <v>1.2743695224467895</v>
      </c>
      <c r="J96" s="32" t="s">
        <v>314</v>
      </c>
      <c r="K96" s="50">
        <f>+E96/I96</f>
        <v>302110175.43859649</v>
      </c>
      <c r="L96" s="164" t="s">
        <v>306</v>
      </c>
      <c r="M96" s="54"/>
    </row>
    <row r="97" spans="1:14" ht="14.25" x14ac:dyDescent="0.2">
      <c r="A97" s="172" t="s">
        <v>527</v>
      </c>
      <c r="B97" s="363" t="s">
        <v>998</v>
      </c>
      <c r="C97" s="55" t="s">
        <v>141</v>
      </c>
      <c r="D97" s="55" t="s">
        <v>142</v>
      </c>
      <c r="E97" s="50">
        <v>14493870000</v>
      </c>
      <c r="F97" s="150"/>
      <c r="G97" s="327">
        <v>43431</v>
      </c>
      <c r="H97" s="141"/>
      <c r="I97" s="74">
        <f>142.67/111.82</f>
        <v>1.2758898229297084</v>
      </c>
      <c r="J97" s="32" t="s">
        <v>319</v>
      </c>
      <c r="K97" s="50">
        <f>+E97/I97</f>
        <v>11359813159.03834</v>
      </c>
      <c r="L97" s="164" t="s">
        <v>306</v>
      </c>
      <c r="M97" s="54" t="s">
        <v>934</v>
      </c>
    </row>
    <row r="98" spans="1:14" ht="14.25" x14ac:dyDescent="0.2">
      <c r="A98" s="172" t="s">
        <v>527</v>
      </c>
      <c r="B98" s="363" t="s">
        <v>998</v>
      </c>
      <c r="C98" s="55" t="s">
        <v>141</v>
      </c>
      <c r="D98" s="55" t="s">
        <v>142</v>
      </c>
      <c r="E98" s="50">
        <v>4980000000</v>
      </c>
      <c r="F98" s="150"/>
      <c r="G98" s="327">
        <v>43494</v>
      </c>
      <c r="H98" s="141"/>
      <c r="I98" s="74">
        <f>100/78.05</f>
        <v>1.2812299807815504</v>
      </c>
      <c r="J98" s="32" t="s">
        <v>335</v>
      </c>
      <c r="K98" s="50">
        <f>+E98/I98</f>
        <v>3886889999.9999995</v>
      </c>
      <c r="L98" s="164" t="s">
        <v>341</v>
      </c>
      <c r="M98" s="54" t="s">
        <v>933</v>
      </c>
    </row>
    <row r="99" spans="1:14" ht="14.25" x14ac:dyDescent="0.2">
      <c r="A99" s="172" t="s">
        <v>527</v>
      </c>
      <c r="B99" s="363" t="s">
        <v>998</v>
      </c>
      <c r="C99" s="55" t="s">
        <v>141</v>
      </c>
      <c r="D99" s="55" t="s">
        <v>142</v>
      </c>
      <c r="E99" s="50">
        <v>645000000</v>
      </c>
      <c r="F99" s="150"/>
      <c r="G99" s="327">
        <v>43495</v>
      </c>
      <c r="H99" s="141"/>
      <c r="I99" s="74">
        <f>100/78.05</f>
        <v>1.2812299807815504</v>
      </c>
      <c r="J99" s="32" t="s">
        <v>335</v>
      </c>
      <c r="K99" s="50">
        <f>+E99/I99</f>
        <v>503422499.99999994</v>
      </c>
      <c r="L99" s="164" t="s">
        <v>341</v>
      </c>
      <c r="M99" s="54" t="s">
        <v>933</v>
      </c>
    </row>
    <row r="100" spans="1:14" ht="14.25" x14ac:dyDescent="0.2">
      <c r="A100" s="172" t="s">
        <v>527</v>
      </c>
      <c r="B100" s="363" t="s">
        <v>998</v>
      </c>
      <c r="C100" s="55" t="s">
        <v>141</v>
      </c>
      <c r="D100" s="55" t="s">
        <v>142</v>
      </c>
      <c r="E100" s="50">
        <v>16875000000</v>
      </c>
      <c r="F100" s="150"/>
      <c r="G100" s="327">
        <v>43497</v>
      </c>
      <c r="H100" s="141"/>
      <c r="I100" s="74">
        <f>100/78.05</f>
        <v>1.2812299807815504</v>
      </c>
      <c r="J100" s="32" t="s">
        <v>335</v>
      </c>
      <c r="K100" s="50">
        <f>+E100/I100</f>
        <v>13170937500</v>
      </c>
      <c r="L100" s="164" t="s">
        <v>341</v>
      </c>
      <c r="M100" s="54" t="s">
        <v>933</v>
      </c>
    </row>
    <row r="101" spans="1:14" ht="14.25" x14ac:dyDescent="0.2">
      <c r="A101" s="172" t="s">
        <v>527</v>
      </c>
      <c r="B101" s="363" t="s">
        <v>998</v>
      </c>
      <c r="C101" s="55" t="s">
        <v>141</v>
      </c>
      <c r="D101" s="55" t="s">
        <v>142</v>
      </c>
      <c r="E101" s="50">
        <v>9562500000</v>
      </c>
      <c r="F101" s="150"/>
      <c r="G101" s="327">
        <v>43504</v>
      </c>
      <c r="H101" s="141"/>
      <c r="I101" s="74">
        <f>100.6/78.05</f>
        <v>1.2889173606662396</v>
      </c>
      <c r="J101" s="32" t="s">
        <v>337</v>
      </c>
      <c r="K101" s="50">
        <f>+E101/I101</f>
        <v>7419017147.1172962</v>
      </c>
      <c r="L101" s="164" t="s">
        <v>341</v>
      </c>
      <c r="M101" s="54" t="s">
        <v>932</v>
      </c>
    </row>
    <row r="102" spans="1:14" ht="14.25" x14ac:dyDescent="0.2">
      <c r="A102" s="172" t="s">
        <v>527</v>
      </c>
      <c r="B102" s="363" t="s">
        <v>998</v>
      </c>
      <c r="C102" s="55" t="s">
        <v>141</v>
      </c>
      <c r="D102" s="55" t="s">
        <v>142</v>
      </c>
      <c r="E102" s="50">
        <v>9562500000</v>
      </c>
      <c r="F102" s="150"/>
      <c r="G102" s="327">
        <v>43504</v>
      </c>
      <c r="H102" s="141"/>
      <c r="I102" s="74">
        <f>100.6/78.05</f>
        <v>1.2889173606662396</v>
      </c>
      <c r="J102" s="32" t="s">
        <v>337</v>
      </c>
      <c r="K102" s="50">
        <f>+E102/I102</f>
        <v>7419017147.1172962</v>
      </c>
      <c r="L102" s="164" t="s">
        <v>341</v>
      </c>
      <c r="M102" s="54" t="s">
        <v>932</v>
      </c>
    </row>
    <row r="103" spans="1:14" ht="14.25" x14ac:dyDescent="0.2">
      <c r="A103" s="172" t="s">
        <v>527</v>
      </c>
      <c r="B103" s="363" t="s">
        <v>998</v>
      </c>
      <c r="C103" s="55" t="s">
        <v>141</v>
      </c>
      <c r="D103" s="55" t="s">
        <v>142</v>
      </c>
      <c r="E103" s="50">
        <v>1600000000</v>
      </c>
      <c r="F103" s="150"/>
      <c r="G103" s="327">
        <v>43518</v>
      </c>
      <c r="H103" s="141"/>
      <c r="I103" s="74">
        <f>100.6/78.05</f>
        <v>1.2889173606662396</v>
      </c>
      <c r="J103" s="32" t="s">
        <v>337</v>
      </c>
      <c r="K103" s="50">
        <f>+E103/I103</f>
        <v>1241351888.6679921</v>
      </c>
      <c r="L103" s="164" t="s">
        <v>341</v>
      </c>
      <c r="M103" s="54" t="s">
        <v>931</v>
      </c>
    </row>
    <row r="104" spans="1:14" ht="14.25" x14ac:dyDescent="0.2">
      <c r="A104" s="172" t="s">
        <v>527</v>
      </c>
      <c r="B104" s="363" t="s">
        <v>998</v>
      </c>
      <c r="C104" s="55" t="s">
        <v>141</v>
      </c>
      <c r="D104" s="55" t="s">
        <v>142</v>
      </c>
      <c r="E104" s="50">
        <v>1500000000</v>
      </c>
      <c r="F104" s="150"/>
      <c r="G104" s="327">
        <v>43521</v>
      </c>
      <c r="H104" s="141"/>
      <c r="I104" s="74">
        <f>100.6/78.05</f>
        <v>1.2889173606662396</v>
      </c>
      <c r="J104" s="32" t="s">
        <v>337</v>
      </c>
      <c r="K104" s="50">
        <f>+E104/I104</f>
        <v>1163767395.6262424</v>
      </c>
      <c r="L104" s="164" t="s">
        <v>341</v>
      </c>
      <c r="M104" s="54" t="s">
        <v>931</v>
      </c>
    </row>
    <row r="105" spans="1:14" ht="14.25" x14ac:dyDescent="0.2">
      <c r="A105" s="172" t="s">
        <v>527</v>
      </c>
      <c r="B105" s="363" t="s">
        <v>998</v>
      </c>
      <c r="C105" s="55" t="s">
        <v>141</v>
      </c>
      <c r="D105" s="55" t="s">
        <v>142</v>
      </c>
      <c r="E105" s="50">
        <v>3275000004.98</v>
      </c>
      <c r="F105" s="150"/>
      <c r="G105" s="327">
        <v>43522</v>
      </c>
      <c r="H105" s="141"/>
      <c r="I105" s="74">
        <f>100.6/78.05</f>
        <v>1.2889173606662396</v>
      </c>
      <c r="J105" s="32" t="s">
        <v>337</v>
      </c>
      <c r="K105" s="50">
        <f>+E105/I105</f>
        <v>2540892150.9810038</v>
      </c>
      <c r="L105" s="164" t="s">
        <v>341</v>
      </c>
      <c r="M105" s="54" t="s">
        <v>931</v>
      </c>
    </row>
    <row r="106" spans="1:14" ht="14.25" x14ac:dyDescent="0.2">
      <c r="A106" s="172" t="s">
        <v>527</v>
      </c>
      <c r="B106" s="363" t="s">
        <v>998</v>
      </c>
      <c r="C106" s="55" t="s">
        <v>141</v>
      </c>
      <c r="D106" s="55" t="s">
        <v>142</v>
      </c>
      <c r="E106" s="50">
        <v>4500000000</v>
      </c>
      <c r="F106" s="150"/>
      <c r="G106" s="327">
        <v>43544</v>
      </c>
      <c r="H106" s="141"/>
      <c r="I106" s="74">
        <f>101.18/78.05</f>
        <v>1.2963484945547727</v>
      </c>
      <c r="J106" s="32" t="s">
        <v>342</v>
      </c>
      <c r="K106" s="50">
        <f>+E106/I106</f>
        <v>3471288792.2514324</v>
      </c>
      <c r="L106" s="164" t="s">
        <v>341</v>
      </c>
      <c r="M106" s="54" t="s">
        <v>929</v>
      </c>
      <c r="N106" s="166" t="s">
        <v>930</v>
      </c>
    </row>
    <row r="107" spans="1:14" ht="14.25" x14ac:dyDescent="0.2">
      <c r="A107" s="172" t="s">
        <v>527</v>
      </c>
      <c r="B107" s="363" t="s">
        <v>998</v>
      </c>
      <c r="C107" s="55" t="s">
        <v>141</v>
      </c>
      <c r="D107" s="55" t="s">
        <v>142</v>
      </c>
      <c r="E107" s="50">
        <v>13500000000</v>
      </c>
      <c r="F107" s="150"/>
      <c r="G107" s="327">
        <v>43543</v>
      </c>
      <c r="H107" s="141"/>
      <c r="I107" s="74">
        <f>101.18/78.05</f>
        <v>1.2963484945547727</v>
      </c>
      <c r="J107" s="32" t="s">
        <v>342</v>
      </c>
      <c r="K107" s="50">
        <f>+E107/I107</f>
        <v>10413866376.754297</v>
      </c>
      <c r="L107" s="164" t="s">
        <v>341</v>
      </c>
      <c r="M107" s="54" t="s">
        <v>929</v>
      </c>
    </row>
    <row r="108" spans="1:14" ht="14.25" x14ac:dyDescent="0.2">
      <c r="A108" s="172" t="s">
        <v>527</v>
      </c>
      <c r="B108" s="363" t="s">
        <v>998</v>
      </c>
      <c r="C108" s="55" t="s">
        <v>141</v>
      </c>
      <c r="D108" s="55" t="s">
        <v>142</v>
      </c>
      <c r="E108" s="50">
        <v>13500000000</v>
      </c>
      <c r="F108" s="150"/>
      <c r="G108" s="327">
        <v>43546</v>
      </c>
      <c r="H108" s="141"/>
      <c r="I108" s="74">
        <f>101.18/78.05</f>
        <v>1.2963484945547727</v>
      </c>
      <c r="J108" s="32" t="s">
        <v>342</v>
      </c>
      <c r="K108" s="50">
        <f>+E108/I108</f>
        <v>10413866376.754297</v>
      </c>
      <c r="L108" s="164" t="s">
        <v>341</v>
      </c>
      <c r="M108" s="54" t="s">
        <v>928</v>
      </c>
    </row>
    <row r="109" spans="1:14" ht="14.25" x14ac:dyDescent="0.2">
      <c r="A109" s="172" t="s">
        <v>527</v>
      </c>
      <c r="B109" s="363" t="s">
        <v>998</v>
      </c>
      <c r="C109" s="55" t="s">
        <v>141</v>
      </c>
      <c r="D109" s="55" t="s">
        <v>142</v>
      </c>
      <c r="E109" s="50">
        <v>8000000000</v>
      </c>
      <c r="F109" s="150"/>
      <c r="G109" s="327">
        <v>43551</v>
      </c>
      <c r="H109" s="141"/>
      <c r="I109" s="74">
        <f>101.18/78.05</f>
        <v>1.2963484945547727</v>
      </c>
      <c r="J109" s="32" t="s">
        <v>342</v>
      </c>
      <c r="K109" s="50">
        <f>+E109/I109</f>
        <v>6171180075.113658</v>
      </c>
      <c r="L109" s="164" t="s">
        <v>341</v>
      </c>
      <c r="M109" s="54"/>
    </row>
    <row r="110" spans="1:14" ht="14.25" x14ac:dyDescent="0.2">
      <c r="A110" s="172" t="s">
        <v>527</v>
      </c>
      <c r="B110" s="363" t="s">
        <v>998</v>
      </c>
      <c r="C110" s="55" t="s">
        <v>141</v>
      </c>
      <c r="D110" s="55" t="s">
        <v>142</v>
      </c>
      <c r="E110" s="50">
        <v>1245000000</v>
      </c>
      <c r="F110" s="150"/>
      <c r="G110" s="327">
        <v>43558</v>
      </c>
      <c r="H110" s="141"/>
      <c r="I110" s="74">
        <f>101.62/78.05</f>
        <v>1.3019859064702115</v>
      </c>
      <c r="J110" s="32" t="s">
        <v>346</v>
      </c>
      <c r="K110" s="50">
        <f>+E110/I110</f>
        <v>956231548.90769529</v>
      </c>
      <c r="L110" s="164" t="s">
        <v>341</v>
      </c>
      <c r="M110" s="54" t="s">
        <v>927</v>
      </c>
    </row>
    <row r="111" spans="1:14" ht="14.25" x14ac:dyDescent="0.2">
      <c r="A111" s="172" t="s">
        <v>527</v>
      </c>
      <c r="B111" s="363" t="s">
        <v>998</v>
      </c>
      <c r="C111" s="55" t="s">
        <v>141</v>
      </c>
      <c r="D111" s="55" t="s">
        <v>142</v>
      </c>
      <c r="E111" s="50">
        <v>1494000000</v>
      </c>
      <c r="F111" s="150"/>
      <c r="G111" s="327">
        <v>43559</v>
      </c>
      <c r="H111" s="141"/>
      <c r="I111" s="74">
        <f>101.62/78.05</f>
        <v>1.3019859064702115</v>
      </c>
      <c r="J111" s="32" t="s">
        <v>346</v>
      </c>
      <c r="K111" s="50">
        <f>+E111/I111</f>
        <v>1147477858.6892343</v>
      </c>
      <c r="L111" s="164" t="s">
        <v>341</v>
      </c>
      <c r="M111" s="54" t="s">
        <v>927</v>
      </c>
    </row>
    <row r="112" spans="1:14" ht="14.25" x14ac:dyDescent="0.2">
      <c r="A112" s="172" t="s">
        <v>527</v>
      </c>
      <c r="B112" s="363" t="s">
        <v>998</v>
      </c>
      <c r="C112" s="55" t="s">
        <v>141</v>
      </c>
      <c r="D112" s="55" t="s">
        <v>142</v>
      </c>
      <c r="E112" s="50">
        <v>10261000000</v>
      </c>
      <c r="F112" s="150"/>
      <c r="G112" s="327">
        <v>43560</v>
      </c>
      <c r="H112" s="141"/>
      <c r="I112" s="74">
        <f>101.62/78.05</f>
        <v>1.3019859064702115</v>
      </c>
      <c r="J112" s="32" t="s">
        <v>346</v>
      </c>
      <c r="K112" s="50">
        <f>+E112/I112</f>
        <v>7881037689.4312134</v>
      </c>
      <c r="L112" s="164" t="s">
        <v>341</v>
      </c>
      <c r="M112" s="54" t="s">
        <v>927</v>
      </c>
    </row>
    <row r="113" spans="1:14" ht="14.25" x14ac:dyDescent="0.2">
      <c r="A113" s="172" t="s">
        <v>527</v>
      </c>
      <c r="B113" s="363" t="s">
        <v>998</v>
      </c>
      <c r="C113" s="55" t="s">
        <v>141</v>
      </c>
      <c r="D113" s="55" t="s">
        <v>142</v>
      </c>
      <c r="E113" s="50">
        <v>8527000000</v>
      </c>
      <c r="F113" s="150"/>
      <c r="G113" s="327">
        <v>43567</v>
      </c>
      <c r="H113" s="141"/>
      <c r="I113" s="74">
        <f>101.62/78.05</f>
        <v>1.3019859064702115</v>
      </c>
      <c r="J113" s="32" t="s">
        <v>346</v>
      </c>
      <c r="K113" s="50">
        <f>+E113/I113</f>
        <v>6549226038.1814594</v>
      </c>
      <c r="L113" s="164" t="s">
        <v>341</v>
      </c>
      <c r="M113" s="54" t="s">
        <v>926</v>
      </c>
    </row>
    <row r="114" spans="1:14" ht="14.25" x14ac:dyDescent="0.2">
      <c r="A114" s="172" t="s">
        <v>527</v>
      </c>
      <c r="B114" s="363" t="s">
        <v>998</v>
      </c>
      <c r="C114" s="55" t="s">
        <v>141</v>
      </c>
      <c r="D114" s="55" t="s">
        <v>142</v>
      </c>
      <c r="E114" s="50">
        <v>1494000000</v>
      </c>
      <c r="F114" s="150"/>
      <c r="G114" s="327">
        <v>43570</v>
      </c>
      <c r="H114" s="141"/>
      <c r="I114" s="74">
        <f>101.62/78.05</f>
        <v>1.3019859064702115</v>
      </c>
      <c r="J114" s="32" t="s">
        <v>346</v>
      </c>
      <c r="K114" s="50">
        <f>+E114/I114</f>
        <v>1147477858.6892343</v>
      </c>
      <c r="L114" s="164" t="s">
        <v>341</v>
      </c>
      <c r="M114" s="54" t="s">
        <v>925</v>
      </c>
    </row>
    <row r="115" spans="1:14" ht="14.25" x14ac:dyDescent="0.2">
      <c r="A115" s="172" t="s">
        <v>527</v>
      </c>
      <c r="B115" s="363" t="s">
        <v>998</v>
      </c>
      <c r="C115" s="55" t="s">
        <v>141</v>
      </c>
      <c r="D115" s="55" t="s">
        <v>142</v>
      </c>
      <c r="E115" s="50">
        <v>4500000000</v>
      </c>
      <c r="F115" s="150"/>
      <c r="G115" s="327">
        <v>43579</v>
      </c>
      <c r="H115" s="141"/>
      <c r="I115" s="74">
        <f>101.62/78.05</f>
        <v>1.3019859064702115</v>
      </c>
      <c r="J115" s="32" t="s">
        <v>346</v>
      </c>
      <c r="K115" s="50">
        <f>+E115/I115</f>
        <v>3456258610.5097418</v>
      </c>
      <c r="L115" s="164" t="s">
        <v>341</v>
      </c>
      <c r="M115" s="54" t="s">
        <v>925</v>
      </c>
      <c r="N115" s="220"/>
    </row>
    <row r="116" spans="1:14" ht="14.25" x14ac:dyDescent="0.2">
      <c r="A116" s="172" t="s">
        <v>527</v>
      </c>
      <c r="B116" s="363" t="s">
        <v>998</v>
      </c>
      <c r="C116" s="55" t="s">
        <v>141</v>
      </c>
      <c r="D116" s="55" t="s">
        <v>142</v>
      </c>
      <c r="E116" s="50">
        <v>4500000000</v>
      </c>
      <c r="F116" s="150"/>
      <c r="G116" s="327">
        <v>43579</v>
      </c>
      <c r="H116" s="141"/>
      <c r="I116" s="74">
        <f>101.62/78.05</f>
        <v>1.3019859064702115</v>
      </c>
      <c r="J116" s="32" t="s">
        <v>346</v>
      </c>
      <c r="K116" s="50">
        <f>+E116/I116</f>
        <v>3456258610.5097418</v>
      </c>
      <c r="L116" s="164" t="s">
        <v>341</v>
      </c>
      <c r="M116" s="54" t="s">
        <v>925</v>
      </c>
      <c r="N116" s="220"/>
    </row>
    <row r="117" spans="1:14" ht="14.25" x14ac:dyDescent="0.2">
      <c r="A117" s="172" t="s">
        <v>527</v>
      </c>
      <c r="B117" s="363" t="s">
        <v>998</v>
      </c>
      <c r="C117" s="55" t="s">
        <v>141</v>
      </c>
      <c r="D117" s="55" t="s">
        <v>142</v>
      </c>
      <c r="E117" s="50">
        <v>498000000</v>
      </c>
      <c r="F117" s="150"/>
      <c r="G117" s="327">
        <v>43578</v>
      </c>
      <c r="H117" s="141"/>
      <c r="I117" s="74">
        <f>101.62/78.05</f>
        <v>1.3019859064702115</v>
      </c>
      <c r="J117" s="32" t="s">
        <v>346</v>
      </c>
      <c r="K117" s="50">
        <f>+E117/I117</f>
        <v>382492619.56307811</v>
      </c>
      <c r="L117" s="164" t="s">
        <v>341</v>
      </c>
      <c r="M117" s="54" t="s">
        <v>925</v>
      </c>
    </row>
    <row r="118" spans="1:14" ht="14.25" x14ac:dyDescent="0.2">
      <c r="A118" s="172" t="s">
        <v>527</v>
      </c>
      <c r="B118" s="363" t="s">
        <v>998</v>
      </c>
      <c r="C118" s="55" t="s">
        <v>141</v>
      </c>
      <c r="D118" s="55" t="s">
        <v>142</v>
      </c>
      <c r="E118" s="50">
        <v>740000000</v>
      </c>
      <c r="F118" s="150"/>
      <c r="G118" s="327">
        <v>43579</v>
      </c>
      <c r="H118" s="141"/>
      <c r="I118" s="74">
        <f>101.62/78.05</f>
        <v>1.3019859064702115</v>
      </c>
      <c r="J118" s="32" t="s">
        <v>346</v>
      </c>
      <c r="K118" s="50">
        <f>+E118/I118</f>
        <v>568362527.061602</v>
      </c>
      <c r="L118" s="164" t="s">
        <v>341</v>
      </c>
      <c r="M118" s="54" t="s">
        <v>925</v>
      </c>
    </row>
    <row r="119" spans="1:14" ht="14.25" x14ac:dyDescent="0.2">
      <c r="A119" s="172" t="s">
        <v>527</v>
      </c>
      <c r="B119" s="363" t="s">
        <v>998</v>
      </c>
      <c r="C119" s="55" t="s">
        <v>141</v>
      </c>
      <c r="D119" s="55" t="s">
        <v>142</v>
      </c>
      <c r="E119" s="50">
        <v>4875000000</v>
      </c>
      <c r="F119" s="150"/>
      <c r="G119" s="327">
        <v>43581</v>
      </c>
      <c r="H119" s="141"/>
      <c r="I119" s="74">
        <f>101.62/78.05</f>
        <v>1.3019859064702115</v>
      </c>
      <c r="J119" s="32" t="s">
        <v>346</v>
      </c>
      <c r="K119" s="50">
        <f>+E119/I119</f>
        <v>3744280161.3855538</v>
      </c>
      <c r="L119" s="164" t="s">
        <v>398</v>
      </c>
      <c r="M119" s="54" t="s">
        <v>924</v>
      </c>
    </row>
    <row r="120" spans="1:14" ht="14.25" x14ac:dyDescent="0.2">
      <c r="A120" s="172" t="s">
        <v>527</v>
      </c>
      <c r="B120" s="363" t="s">
        <v>998</v>
      </c>
      <c r="C120" s="55" t="s">
        <v>141</v>
      </c>
      <c r="D120" s="55" t="s">
        <v>142</v>
      </c>
      <c r="E120" s="50">
        <v>3366000000</v>
      </c>
      <c r="F120" s="150"/>
      <c r="G120" s="327">
        <v>43591</v>
      </c>
      <c r="H120" s="141"/>
      <c r="I120" s="74">
        <f>102.12/78.05</f>
        <v>1.3083920563741192</v>
      </c>
      <c r="J120" s="32" t="s">
        <v>400</v>
      </c>
      <c r="K120" s="50">
        <f>+E120/I120</f>
        <v>2572623384.253819</v>
      </c>
      <c r="L120" s="164" t="s">
        <v>398</v>
      </c>
      <c r="M120" s="54" t="s">
        <v>923</v>
      </c>
    </row>
    <row r="121" spans="1:14" ht="14.25" x14ac:dyDescent="0.2">
      <c r="A121" s="172" t="s">
        <v>527</v>
      </c>
      <c r="B121" s="363" t="s">
        <v>998</v>
      </c>
      <c r="C121" s="55" t="s">
        <v>141</v>
      </c>
      <c r="D121" s="55" t="s">
        <v>142</v>
      </c>
      <c r="E121" s="50">
        <v>4625000000</v>
      </c>
      <c r="F121" s="150"/>
      <c r="G121" s="327">
        <v>44120</v>
      </c>
      <c r="H121" s="141"/>
      <c r="I121" s="74">
        <f>[29]IPC!$S$18/78.05</f>
        <v>1.3490070467648945</v>
      </c>
      <c r="J121" s="32" t="s">
        <v>805</v>
      </c>
      <c r="K121" s="50">
        <f>+E121/I121</f>
        <v>3428447620.8566813</v>
      </c>
      <c r="L121" s="164" t="s">
        <v>341</v>
      </c>
      <c r="M121" s="54" t="s">
        <v>973</v>
      </c>
    </row>
    <row r="122" spans="1:14" ht="14.25" x14ac:dyDescent="0.2">
      <c r="A122" s="172" t="s">
        <v>527</v>
      </c>
      <c r="B122" s="363" t="s">
        <v>998</v>
      </c>
      <c r="C122" s="55" t="s">
        <v>141</v>
      </c>
      <c r="D122" s="55" t="s">
        <v>142</v>
      </c>
      <c r="E122" s="50">
        <v>6937500000</v>
      </c>
      <c r="F122" s="150"/>
      <c r="G122" s="327">
        <v>44124</v>
      </c>
      <c r="H122" s="141"/>
      <c r="I122" s="74">
        <f>[29]IPC!$S$18/78.05</f>
        <v>1.3490070467648945</v>
      </c>
      <c r="J122" s="32" t="s">
        <v>805</v>
      </c>
      <c r="K122" s="50">
        <f>+E122/I122</f>
        <v>5142671431.2850218</v>
      </c>
      <c r="L122" s="164" t="s">
        <v>341</v>
      </c>
      <c r="M122" s="54" t="s">
        <v>973</v>
      </c>
    </row>
    <row r="123" spans="1:14" ht="14.25" x14ac:dyDescent="0.2">
      <c r="A123" s="172" t="s">
        <v>527</v>
      </c>
      <c r="B123" s="363" t="s">
        <v>998</v>
      </c>
      <c r="C123" s="55" t="s">
        <v>141</v>
      </c>
      <c r="D123" s="55" t="s">
        <v>142</v>
      </c>
      <c r="E123" s="50">
        <v>6937500000</v>
      </c>
      <c r="F123" s="150"/>
      <c r="G123" s="327">
        <v>44124</v>
      </c>
      <c r="H123" s="141"/>
      <c r="I123" s="74">
        <f>[29]IPC!$S$18/78.05</f>
        <v>1.3490070467648945</v>
      </c>
      <c r="J123" s="32" t="s">
        <v>805</v>
      </c>
      <c r="K123" s="50">
        <f>+E123/I123</f>
        <v>5142671431.2850218</v>
      </c>
      <c r="L123" s="164" t="s">
        <v>341</v>
      </c>
      <c r="M123" s="54" t="s">
        <v>973</v>
      </c>
    </row>
    <row r="124" spans="1:14" ht="14.25" x14ac:dyDescent="0.2">
      <c r="A124" s="172" t="s">
        <v>527</v>
      </c>
      <c r="B124" s="363" t="s">
        <v>998</v>
      </c>
      <c r="C124" s="55" t="s">
        <v>141</v>
      </c>
      <c r="D124" s="55" t="s">
        <v>142</v>
      </c>
      <c r="E124" s="50">
        <v>2750000000</v>
      </c>
      <c r="F124" s="150"/>
      <c r="G124" s="327">
        <v>44216</v>
      </c>
      <c r="H124" s="141"/>
      <c r="I124" s="74">
        <f>[29]IPC!$S$21/78.05</f>
        <v>1.3514413837283794</v>
      </c>
      <c r="J124" s="32" t="s">
        <v>1070</v>
      </c>
      <c r="K124" s="50">
        <f>+E124/I124</f>
        <v>2034864429.2756917</v>
      </c>
      <c r="L124" s="164" t="s">
        <v>341</v>
      </c>
      <c r="M124" s="296"/>
    </row>
    <row r="125" spans="1:14" ht="14.25" x14ac:dyDescent="0.2">
      <c r="A125" s="172" t="s">
        <v>527</v>
      </c>
      <c r="B125" s="363" t="s">
        <v>998</v>
      </c>
      <c r="C125" s="55" t="s">
        <v>141</v>
      </c>
      <c r="D125" s="55" t="s">
        <v>142</v>
      </c>
      <c r="E125" s="50">
        <v>4125000000</v>
      </c>
      <c r="F125" s="150"/>
      <c r="G125" s="327">
        <v>44216</v>
      </c>
      <c r="H125" s="141"/>
      <c r="I125" s="74">
        <f>[29]IPC!$S$21/78.05</f>
        <v>1.3514413837283794</v>
      </c>
      <c r="J125" s="32" t="s">
        <v>1070</v>
      </c>
      <c r="K125" s="50">
        <f>+E125/I125</f>
        <v>3052296643.9135375</v>
      </c>
      <c r="L125" s="164" t="s">
        <v>341</v>
      </c>
      <c r="M125" s="296"/>
    </row>
    <row r="126" spans="1:14" ht="14.25" x14ac:dyDescent="0.2">
      <c r="A126" s="172" t="s">
        <v>527</v>
      </c>
      <c r="B126" s="363" t="s">
        <v>998</v>
      </c>
      <c r="C126" s="55" t="s">
        <v>141</v>
      </c>
      <c r="D126" s="55" t="s">
        <v>142</v>
      </c>
      <c r="E126" s="50">
        <v>4125000000</v>
      </c>
      <c r="F126" s="150"/>
      <c r="G126" s="327">
        <v>44216</v>
      </c>
      <c r="H126" s="141"/>
      <c r="I126" s="74">
        <f>[29]IPC!$S$21/78.05</f>
        <v>1.3514413837283794</v>
      </c>
      <c r="J126" s="32" t="s">
        <v>1070</v>
      </c>
      <c r="K126" s="50">
        <f>+E126/I126</f>
        <v>3052296643.9135375</v>
      </c>
      <c r="L126" s="164" t="s">
        <v>341</v>
      </c>
      <c r="M126" s="296"/>
    </row>
    <row r="127" spans="1:14" ht="14.25" hidden="1" outlineLevel="1" x14ac:dyDescent="0.2">
      <c r="A127" s="172" t="s">
        <v>527</v>
      </c>
      <c r="B127" s="363"/>
      <c r="C127" s="55"/>
      <c r="D127" s="55"/>
      <c r="E127" s="50"/>
      <c r="F127" s="150"/>
      <c r="G127" s="327"/>
      <c r="H127" s="141"/>
      <c r="I127" s="74"/>
      <c r="J127" s="32"/>
      <c r="K127" s="50"/>
      <c r="L127" s="164"/>
      <c r="M127" s="54"/>
    </row>
    <row r="128" spans="1:14" ht="14.25" hidden="1" outlineLevel="1" x14ac:dyDescent="0.2">
      <c r="A128" s="172" t="s">
        <v>527</v>
      </c>
      <c r="B128" s="363"/>
      <c r="C128" s="55"/>
      <c r="D128" s="55"/>
      <c r="E128" s="50"/>
      <c r="F128" s="150"/>
      <c r="G128" s="327"/>
      <c r="H128" s="141"/>
      <c r="I128" s="74"/>
      <c r="J128" s="32"/>
      <c r="K128" s="50"/>
      <c r="L128" s="164"/>
      <c r="M128" s="54"/>
    </row>
    <row r="129" spans="1:18" ht="14.25" hidden="1" outlineLevel="1" x14ac:dyDescent="0.2">
      <c r="A129" s="172" t="s">
        <v>527</v>
      </c>
      <c r="B129" s="363"/>
      <c r="C129" s="55"/>
      <c r="D129" s="55"/>
      <c r="E129" s="50"/>
      <c r="F129" s="150"/>
      <c r="G129" s="327"/>
      <c r="H129" s="141"/>
      <c r="I129" s="74"/>
      <c r="J129" s="32"/>
      <c r="K129" s="50"/>
      <c r="L129" s="164"/>
      <c r="M129" s="54"/>
    </row>
    <row r="130" spans="1:18" ht="14.25" hidden="1" outlineLevel="1" x14ac:dyDescent="0.2">
      <c r="A130" s="172" t="s">
        <v>527</v>
      </c>
      <c r="B130" s="363"/>
      <c r="C130" s="55"/>
      <c r="D130" s="55"/>
      <c r="E130" s="50"/>
      <c r="F130" s="150"/>
      <c r="G130" s="327"/>
      <c r="H130" s="141"/>
      <c r="I130" s="74"/>
      <c r="J130" s="32"/>
      <c r="K130" s="50"/>
      <c r="L130" s="164"/>
      <c r="M130" s="54"/>
    </row>
    <row r="131" spans="1:18" ht="14.25" hidden="1" outlineLevel="1" x14ac:dyDescent="0.2">
      <c r="A131" s="172" t="s">
        <v>527</v>
      </c>
      <c r="B131" s="363"/>
      <c r="C131" s="55"/>
      <c r="D131" s="55"/>
      <c r="E131" s="50"/>
      <c r="F131" s="150"/>
      <c r="G131" s="327"/>
      <c r="H131" s="141"/>
      <c r="I131" s="74"/>
      <c r="J131" s="32"/>
      <c r="K131" s="50"/>
      <c r="L131" s="164"/>
      <c r="M131" s="54"/>
    </row>
    <row r="132" spans="1:18" ht="14.25" hidden="1" outlineLevel="1" x14ac:dyDescent="0.2">
      <c r="A132" s="172" t="s">
        <v>527</v>
      </c>
      <c r="B132" s="363"/>
      <c r="C132" s="55"/>
      <c r="D132" s="55"/>
      <c r="E132" s="50"/>
      <c r="F132" s="150"/>
      <c r="G132" s="327"/>
      <c r="H132" s="141"/>
      <c r="I132" s="74"/>
      <c r="J132" s="32"/>
      <c r="K132" s="50"/>
      <c r="L132" s="164"/>
      <c r="M132" s="54"/>
    </row>
    <row r="133" spans="1:18" ht="14.25" hidden="1" outlineLevel="1" x14ac:dyDescent="0.2">
      <c r="A133" s="172" t="s">
        <v>527</v>
      </c>
      <c r="B133" s="363"/>
      <c r="C133" s="55"/>
      <c r="D133" s="55"/>
      <c r="E133" s="50"/>
      <c r="F133" s="150"/>
      <c r="G133" s="327"/>
      <c r="H133" s="141"/>
      <c r="I133" s="74"/>
      <c r="J133" s="32"/>
      <c r="K133" s="50"/>
      <c r="L133" s="164"/>
      <c r="M133" s="54"/>
    </row>
    <row r="134" spans="1:18" ht="15" collapsed="1" x14ac:dyDescent="0.2">
      <c r="A134" s="172" t="s">
        <v>527</v>
      </c>
      <c r="B134" s="363"/>
      <c r="C134" s="55"/>
      <c r="D134" s="114" t="s">
        <v>172</v>
      </c>
      <c r="E134" s="229">
        <f>SUM(E15:E123)</f>
        <v>402847324524.47998</v>
      </c>
      <c r="F134" s="150"/>
      <c r="G134" s="327"/>
      <c r="H134" s="141"/>
      <c r="I134" s="50"/>
      <c r="J134" s="50"/>
      <c r="K134" s="229">
        <f>SUM(K15:K123)</f>
        <v>322731687608.57544</v>
      </c>
      <c r="L134" s="164"/>
      <c r="M134" s="54"/>
    </row>
    <row r="135" spans="1:18" ht="14.25" x14ac:dyDescent="0.2">
      <c r="A135" s="172" t="s">
        <v>527</v>
      </c>
      <c r="B135" s="363" t="s">
        <v>996</v>
      </c>
      <c r="C135" s="55" t="s">
        <v>141</v>
      </c>
      <c r="D135" s="55" t="s">
        <v>173</v>
      </c>
      <c r="E135" s="50">
        <v>578332629.87</v>
      </c>
      <c r="F135" s="150"/>
      <c r="G135" s="327">
        <v>42278</v>
      </c>
      <c r="H135" s="141"/>
      <c r="I135" s="39">
        <f>123.78/111.82</f>
        <v>1.1069576104453587</v>
      </c>
      <c r="J135" s="32" t="s">
        <v>174</v>
      </c>
      <c r="K135" s="50">
        <f>+E135/I135</f>
        <v>522452372.53242362</v>
      </c>
      <c r="L135" s="164" t="s">
        <v>997</v>
      </c>
      <c r="M135" s="54"/>
    </row>
    <row r="136" spans="1:18" ht="14.25" x14ac:dyDescent="0.2">
      <c r="A136" s="172" t="s">
        <v>527</v>
      </c>
      <c r="B136" s="363" t="s">
        <v>996</v>
      </c>
      <c r="C136" s="55" t="s">
        <v>141</v>
      </c>
      <c r="D136" s="55" t="s">
        <v>173</v>
      </c>
      <c r="E136" s="50">
        <v>985800898.62</v>
      </c>
      <c r="F136" s="150"/>
      <c r="G136" s="327">
        <v>42369</v>
      </c>
      <c r="H136" s="141"/>
      <c r="I136" s="74">
        <f>125.37/111.82</f>
        <v>1.1211768914326596</v>
      </c>
      <c r="J136" s="32" t="s">
        <v>166</v>
      </c>
      <c r="K136" s="50">
        <v>808679767</v>
      </c>
      <c r="L136" s="164" t="s">
        <v>997</v>
      </c>
      <c r="M136" s="54"/>
    </row>
    <row r="137" spans="1:18" ht="14.25" x14ac:dyDescent="0.2">
      <c r="A137" s="172" t="s">
        <v>527</v>
      </c>
      <c r="B137" s="363" t="s">
        <v>996</v>
      </c>
      <c r="C137" s="55" t="s">
        <v>141</v>
      </c>
      <c r="D137" s="55" t="s">
        <v>173</v>
      </c>
      <c r="E137" s="50">
        <v>-79127831.329999998</v>
      </c>
      <c r="F137" s="150"/>
      <c r="G137" s="327">
        <v>42614</v>
      </c>
      <c r="H137" s="141"/>
      <c r="I137" s="74"/>
      <c r="J137" s="32"/>
      <c r="K137" s="50">
        <v>-66637100</v>
      </c>
      <c r="L137" s="164" t="s">
        <v>995</v>
      </c>
      <c r="M137" s="54"/>
    </row>
    <row r="138" spans="1:18" ht="15" x14ac:dyDescent="0.2">
      <c r="A138" s="172" t="s">
        <v>527</v>
      </c>
      <c r="B138" s="368" t="s">
        <v>813</v>
      </c>
      <c r="C138" s="56"/>
      <c r="D138" s="56"/>
      <c r="E138" s="228">
        <f>+E134+E135+E136+E137</f>
        <v>404332330221.63995</v>
      </c>
      <c r="F138" s="150"/>
      <c r="G138" s="327"/>
      <c r="H138" s="141"/>
      <c r="I138" s="50"/>
      <c r="J138" s="50"/>
      <c r="K138" s="227">
        <f>+K134+K135+K136+K137</f>
        <v>323996182648.10785</v>
      </c>
      <c r="L138" s="168"/>
      <c r="M138" s="54"/>
    </row>
    <row r="139" spans="1:18" ht="14.25" x14ac:dyDescent="0.2">
      <c r="A139" s="172" t="s">
        <v>527</v>
      </c>
      <c r="B139" s="363"/>
      <c r="C139" s="55"/>
      <c r="D139" s="55"/>
      <c r="E139" s="156"/>
      <c r="F139" s="161"/>
      <c r="G139" s="327"/>
      <c r="H139" s="141"/>
      <c r="I139" s="50"/>
      <c r="J139" s="50"/>
      <c r="K139" s="156"/>
      <c r="L139" s="168"/>
      <c r="M139" s="54"/>
    </row>
    <row r="140" spans="1:18" s="173" customFormat="1" ht="15" x14ac:dyDescent="0.25">
      <c r="A140" s="173" t="s">
        <v>473</v>
      </c>
      <c r="B140" s="362" t="s">
        <v>175</v>
      </c>
      <c r="C140" s="362"/>
      <c r="D140" s="362"/>
      <c r="E140" s="362"/>
      <c r="F140" s="362"/>
      <c r="G140" s="330"/>
      <c r="H140" s="362"/>
      <c r="I140" s="362"/>
      <c r="J140" s="362"/>
      <c r="K140" s="362"/>
      <c r="L140" s="362"/>
      <c r="M140" s="175"/>
      <c r="O140" s="174"/>
      <c r="P140" s="174"/>
      <c r="Q140" s="174"/>
      <c r="R140" s="174"/>
    </row>
    <row r="141" spans="1:18" s="173" customFormat="1" ht="15" x14ac:dyDescent="0.25">
      <c r="A141" s="176" t="s">
        <v>527</v>
      </c>
      <c r="B141" s="137" t="s">
        <v>129</v>
      </c>
      <c r="C141" s="138" t="s">
        <v>130</v>
      </c>
      <c r="D141" s="138" t="s">
        <v>131</v>
      </c>
      <c r="E141" s="139" t="s">
        <v>132</v>
      </c>
      <c r="F141" s="139"/>
      <c r="G141" s="343"/>
      <c r="H141" s="139" t="s">
        <v>133</v>
      </c>
      <c r="I141" s="139"/>
      <c r="J141" s="139"/>
      <c r="K141" s="139"/>
      <c r="L141" s="139" t="s">
        <v>96</v>
      </c>
      <c r="M141" s="175"/>
      <c r="O141" s="174"/>
      <c r="P141" s="174"/>
      <c r="Q141" s="174"/>
      <c r="R141" s="174"/>
    </row>
    <row r="142" spans="1:18" s="173" customFormat="1" ht="45" x14ac:dyDescent="0.25">
      <c r="A142" s="176" t="s">
        <v>527</v>
      </c>
      <c r="B142" s="137"/>
      <c r="C142" s="138"/>
      <c r="D142" s="138"/>
      <c r="E142" s="140" t="s">
        <v>134</v>
      </c>
      <c r="F142" s="140" t="s">
        <v>135</v>
      </c>
      <c r="G142" s="329" t="s">
        <v>601</v>
      </c>
      <c r="H142" s="140" t="s">
        <v>136</v>
      </c>
      <c r="I142" s="140" t="s">
        <v>137</v>
      </c>
      <c r="J142" s="140" t="s">
        <v>138</v>
      </c>
      <c r="K142" s="140" t="s">
        <v>139</v>
      </c>
      <c r="L142" s="139"/>
      <c r="M142" s="175"/>
      <c r="O142" s="174"/>
      <c r="P142" s="174"/>
      <c r="Q142" s="174"/>
      <c r="R142" s="174"/>
    </row>
    <row r="143" spans="1:18" ht="14.25" x14ac:dyDescent="0.2">
      <c r="A143" s="172" t="s">
        <v>527</v>
      </c>
      <c r="B143" s="363" t="s">
        <v>140</v>
      </c>
      <c r="C143" s="360" t="s">
        <v>175</v>
      </c>
      <c r="D143" s="55" t="s">
        <v>142</v>
      </c>
      <c r="E143" s="197">
        <v>1792505269</v>
      </c>
      <c r="F143" s="145" t="s">
        <v>143</v>
      </c>
      <c r="G143" s="333">
        <v>42278</v>
      </c>
      <c r="H143" s="159">
        <v>1630902678</v>
      </c>
      <c r="I143" s="39">
        <f>123.78/111.82</f>
        <v>1.1069576104453587</v>
      </c>
      <c r="J143" s="75" t="s">
        <v>151</v>
      </c>
      <c r="K143" s="226">
        <f>+E143/I143</f>
        <v>1619307959.1176279</v>
      </c>
      <c r="L143" s="168" t="s">
        <v>176</v>
      </c>
      <c r="M143" s="54"/>
      <c r="N143" s="1" t="s">
        <v>911</v>
      </c>
    </row>
    <row r="144" spans="1:18" ht="14.25" x14ac:dyDescent="0.2">
      <c r="A144" s="172" t="s">
        <v>527</v>
      </c>
      <c r="B144" s="363" t="s">
        <v>144</v>
      </c>
      <c r="C144" s="360" t="s">
        <v>175</v>
      </c>
      <c r="D144" s="55" t="s">
        <v>142</v>
      </c>
      <c r="E144" s="197">
        <v>1805267351.8</v>
      </c>
      <c r="F144" s="145" t="s">
        <v>143</v>
      </c>
      <c r="G144" s="333">
        <v>42311</v>
      </c>
      <c r="H144" s="159">
        <v>1630902678</v>
      </c>
      <c r="I144" s="74">
        <f>124.62/111.82</f>
        <v>1.1144696834197818</v>
      </c>
      <c r="J144" s="76" t="s">
        <v>152</v>
      </c>
      <c r="K144" s="197">
        <f>+E144/I144</f>
        <v>1619844288.8643556</v>
      </c>
      <c r="L144" s="168" t="s">
        <v>176</v>
      </c>
      <c r="M144" s="54"/>
      <c r="N144" s="1" t="s">
        <v>911</v>
      </c>
    </row>
    <row r="145" spans="1:14" ht="14.25" x14ac:dyDescent="0.2">
      <c r="A145" s="172" t="s">
        <v>527</v>
      </c>
      <c r="B145" s="363" t="s">
        <v>144</v>
      </c>
      <c r="C145" s="360" t="s">
        <v>175</v>
      </c>
      <c r="D145" s="55" t="s">
        <v>142</v>
      </c>
      <c r="E145" s="197">
        <v>12313884</v>
      </c>
      <c r="F145" s="145" t="s">
        <v>143</v>
      </c>
      <c r="G145" s="333">
        <v>42367</v>
      </c>
      <c r="H145" s="159">
        <v>1630902678</v>
      </c>
      <c r="I145" s="74">
        <f>125.37/111.82</f>
        <v>1.1211768914326596</v>
      </c>
      <c r="J145" s="76" t="s">
        <v>153</v>
      </c>
      <c r="K145" s="197">
        <f>+E145/I145</f>
        <v>10982998.395788467</v>
      </c>
      <c r="L145" s="168" t="s">
        <v>176</v>
      </c>
      <c r="M145" s="54"/>
      <c r="N145" s="1" t="s">
        <v>911</v>
      </c>
    </row>
    <row r="146" spans="1:14" ht="14.25" x14ac:dyDescent="0.2">
      <c r="A146" s="172" t="s">
        <v>527</v>
      </c>
      <c r="B146" s="363" t="s">
        <v>145</v>
      </c>
      <c r="C146" s="360" t="s">
        <v>175</v>
      </c>
      <c r="D146" s="55" t="s">
        <v>142</v>
      </c>
      <c r="E146" s="197">
        <v>1828541334</v>
      </c>
      <c r="F146" s="225" t="s">
        <v>609</v>
      </c>
      <c r="G146" s="333">
        <v>42367</v>
      </c>
      <c r="H146" s="159">
        <v>1630902678</v>
      </c>
      <c r="I146" s="74">
        <f>125.37/111.82</f>
        <v>1.1211768914326596</v>
      </c>
      <c r="J146" s="76" t="s">
        <v>153</v>
      </c>
      <c r="K146" s="197">
        <f>+E146/I146</f>
        <v>1630912434.9356306</v>
      </c>
      <c r="L146" s="168" t="s">
        <v>176</v>
      </c>
      <c r="M146" s="54"/>
      <c r="N146" s="1" t="s">
        <v>911</v>
      </c>
    </row>
    <row r="147" spans="1:14" ht="14.25" x14ac:dyDescent="0.2">
      <c r="A147" s="172" t="s">
        <v>527</v>
      </c>
      <c r="B147" s="363" t="s">
        <v>146</v>
      </c>
      <c r="C147" s="360" t="s">
        <v>175</v>
      </c>
      <c r="D147" s="55" t="s">
        <v>142</v>
      </c>
      <c r="E147" s="197">
        <v>1839906750</v>
      </c>
      <c r="F147" s="225" t="s">
        <v>610</v>
      </c>
      <c r="G147" s="333">
        <v>42387</v>
      </c>
      <c r="H147" s="159">
        <v>1630902678</v>
      </c>
      <c r="I147" s="74">
        <f>126.15/111.82</f>
        <v>1.1281523877660526</v>
      </c>
      <c r="J147" s="76" t="s">
        <v>154</v>
      </c>
      <c r="K147" s="197">
        <f>+E147/I147</f>
        <v>1630902677.6456599</v>
      </c>
      <c r="L147" s="168" t="s">
        <v>176</v>
      </c>
      <c r="M147" s="54"/>
      <c r="N147" s="1" t="s">
        <v>911</v>
      </c>
    </row>
    <row r="148" spans="1:14" ht="14.25" x14ac:dyDescent="0.2">
      <c r="A148" s="172" t="s">
        <v>527</v>
      </c>
      <c r="B148" s="363" t="s">
        <v>146</v>
      </c>
      <c r="C148" s="360" t="s">
        <v>175</v>
      </c>
      <c r="D148" s="55" t="s">
        <v>142</v>
      </c>
      <c r="E148" s="197">
        <v>13080610</v>
      </c>
      <c r="F148" s="225" t="s">
        <v>610</v>
      </c>
      <c r="G148" s="333">
        <v>42395</v>
      </c>
      <c r="H148" s="159">
        <v>0</v>
      </c>
      <c r="I148" s="74">
        <f>126.15/111.82</f>
        <v>1.1281523877660526</v>
      </c>
      <c r="J148" s="76" t="s">
        <v>154</v>
      </c>
      <c r="K148" s="226">
        <f>+E148/I148</f>
        <v>11594719.066191042</v>
      </c>
      <c r="L148" s="168" t="s">
        <v>176</v>
      </c>
      <c r="M148" s="54"/>
      <c r="N148" s="1" t="s">
        <v>911</v>
      </c>
    </row>
    <row r="149" spans="1:14" ht="14.25" x14ac:dyDescent="0.2">
      <c r="A149" s="172" t="s">
        <v>527</v>
      </c>
      <c r="B149" s="363" t="s">
        <v>147</v>
      </c>
      <c r="C149" s="360" t="s">
        <v>175</v>
      </c>
      <c r="D149" s="55" t="s">
        <v>142</v>
      </c>
      <c r="E149" s="197">
        <v>1863680417</v>
      </c>
      <c r="F149" s="225" t="s">
        <v>611</v>
      </c>
      <c r="G149" s="333">
        <v>42416</v>
      </c>
      <c r="H149" s="159">
        <v>1630902678</v>
      </c>
      <c r="I149" s="74">
        <f>127.78/111.82</f>
        <v>1.1427293865140404</v>
      </c>
      <c r="J149" s="76" t="s">
        <v>155</v>
      </c>
      <c r="K149" s="197">
        <f>+E149/I149</f>
        <v>1630902678.266865</v>
      </c>
      <c r="L149" s="168" t="s">
        <v>177</v>
      </c>
      <c r="M149" s="54"/>
      <c r="N149" s="1" t="s">
        <v>911</v>
      </c>
    </row>
    <row r="150" spans="1:14" ht="14.25" x14ac:dyDescent="0.2">
      <c r="A150" s="172" t="s">
        <v>527</v>
      </c>
      <c r="B150" s="363" t="s">
        <v>148</v>
      </c>
      <c r="C150" s="360" t="s">
        <v>175</v>
      </c>
      <c r="D150" s="55" t="s">
        <v>142</v>
      </c>
      <c r="E150" s="197">
        <v>1887454082.99</v>
      </c>
      <c r="F150" s="225" t="s">
        <v>612</v>
      </c>
      <c r="G150" s="333">
        <v>42445</v>
      </c>
      <c r="H150" s="159">
        <v>1630902678</v>
      </c>
      <c r="I150" s="74">
        <f>129.41/111.82</f>
        <v>1.1573063852620282</v>
      </c>
      <c r="J150" s="76" t="s">
        <v>156</v>
      </c>
      <c r="K150" s="197">
        <f>+E150/I150</f>
        <v>1630902677.9997048</v>
      </c>
      <c r="L150" s="168" t="s">
        <v>176</v>
      </c>
      <c r="M150" s="54"/>
      <c r="N150" s="1" t="s">
        <v>911</v>
      </c>
    </row>
    <row r="151" spans="1:14" ht="14.25" x14ac:dyDescent="0.2">
      <c r="A151" s="172" t="s">
        <v>527</v>
      </c>
      <c r="B151" s="363" t="s">
        <v>149</v>
      </c>
      <c r="C151" s="360" t="s">
        <v>175</v>
      </c>
      <c r="D151" s="55" t="s">
        <v>142</v>
      </c>
      <c r="E151" s="197">
        <v>1905247870</v>
      </c>
      <c r="F151" s="225" t="s">
        <v>613</v>
      </c>
      <c r="G151" s="333">
        <v>42474</v>
      </c>
      <c r="H151" s="159">
        <v>1630902678</v>
      </c>
      <c r="I151" s="74">
        <f>130.63/111.82</f>
        <v>1.1682167769629763</v>
      </c>
      <c r="J151" s="76" t="s">
        <v>157</v>
      </c>
      <c r="K151" s="197">
        <f>+E151/I151</f>
        <v>1630902677.9713693</v>
      </c>
      <c r="L151" s="168" t="s">
        <v>177</v>
      </c>
      <c r="M151" s="54"/>
      <c r="N151" s="1" t="s">
        <v>911</v>
      </c>
    </row>
    <row r="152" spans="1:14" ht="14.25" x14ac:dyDescent="0.2">
      <c r="A152" s="172" t="s">
        <v>527</v>
      </c>
      <c r="B152" s="363" t="s">
        <v>150</v>
      </c>
      <c r="C152" s="360" t="s">
        <v>175</v>
      </c>
      <c r="D152" s="55" t="s">
        <v>142</v>
      </c>
      <c r="E152" s="197">
        <v>1914728166</v>
      </c>
      <c r="F152" s="225" t="s">
        <v>614</v>
      </c>
      <c r="G152" s="333">
        <v>42506</v>
      </c>
      <c r="H152" s="159">
        <v>1630902678</v>
      </c>
      <c r="I152" s="74">
        <f>131.28/111.82</f>
        <v>1.1740296905741372</v>
      </c>
      <c r="J152" s="76" t="s">
        <v>158</v>
      </c>
      <c r="K152" s="197">
        <f>+E152/I152</f>
        <v>1630902677.6517365</v>
      </c>
      <c r="L152" s="168" t="s">
        <v>177</v>
      </c>
      <c r="M152" s="54"/>
      <c r="N152" s="1" t="s">
        <v>911</v>
      </c>
    </row>
    <row r="153" spans="1:14" ht="14.25" x14ac:dyDescent="0.2">
      <c r="A153" s="172" t="s">
        <v>527</v>
      </c>
      <c r="B153" s="363" t="s">
        <v>178</v>
      </c>
      <c r="C153" s="360" t="s">
        <v>175</v>
      </c>
      <c r="D153" s="55" t="s">
        <v>142</v>
      </c>
      <c r="E153" s="197">
        <v>1924500164</v>
      </c>
      <c r="F153" s="225" t="s">
        <v>615</v>
      </c>
      <c r="G153" s="333">
        <v>42535</v>
      </c>
      <c r="H153" s="159">
        <v>1630902678</v>
      </c>
      <c r="I153" s="74">
        <f>131.95/111.82</f>
        <v>1.1800214630656412</v>
      </c>
      <c r="J153" s="76" t="s">
        <v>159</v>
      </c>
      <c r="K153" s="197">
        <f>+E153/I153</f>
        <v>1630902677.8209929</v>
      </c>
      <c r="L153" s="168" t="s">
        <v>177</v>
      </c>
      <c r="M153" s="54"/>
      <c r="N153" s="1" t="s">
        <v>911</v>
      </c>
    </row>
    <row r="154" spans="1:14" ht="14.25" x14ac:dyDescent="0.2">
      <c r="A154" s="172" t="s">
        <v>527</v>
      </c>
      <c r="B154" s="363" t="s">
        <v>179</v>
      </c>
      <c r="C154" s="360" t="s">
        <v>175</v>
      </c>
      <c r="D154" s="55" t="s">
        <v>142</v>
      </c>
      <c r="E154" s="197">
        <v>1933737765</v>
      </c>
      <c r="F154" s="225" t="s">
        <v>616</v>
      </c>
      <c r="G154" s="333">
        <v>42558</v>
      </c>
      <c r="H154" s="159">
        <v>1630902678</v>
      </c>
      <c r="I154" s="74">
        <f>132.58/111.82</f>
        <v>1.1856555177964587</v>
      </c>
      <c r="J154" s="76" t="s">
        <v>160</v>
      </c>
      <c r="K154" s="197">
        <f>+E154/I154</f>
        <v>1630944010.2753053</v>
      </c>
      <c r="L154" s="168" t="s">
        <v>177</v>
      </c>
      <c r="M154" s="54"/>
      <c r="N154" s="1" t="s">
        <v>911</v>
      </c>
    </row>
    <row r="155" spans="1:14" ht="14.25" x14ac:dyDescent="0.2">
      <c r="A155" s="172" t="s">
        <v>527</v>
      </c>
      <c r="B155" s="363" t="s">
        <v>180</v>
      </c>
      <c r="C155" s="360" t="s">
        <v>175</v>
      </c>
      <c r="D155" s="55" t="s">
        <v>142</v>
      </c>
      <c r="E155" s="197">
        <v>1946104392</v>
      </c>
      <c r="F155" s="225" t="s">
        <v>617</v>
      </c>
      <c r="G155" s="333">
        <v>42593</v>
      </c>
      <c r="H155" s="159">
        <v>1630902678</v>
      </c>
      <c r="I155" s="74">
        <f>133.27/111.82</f>
        <v>1.1918261491683064</v>
      </c>
      <c r="J155" s="76" t="s">
        <v>161</v>
      </c>
      <c r="K155" s="197">
        <f>+E155/I155</f>
        <v>1632876064.4814284</v>
      </c>
      <c r="L155" s="168" t="s">
        <v>176</v>
      </c>
      <c r="M155" s="54"/>
      <c r="N155" s="1" t="s">
        <v>911</v>
      </c>
    </row>
    <row r="156" spans="1:14" ht="14.25" x14ac:dyDescent="0.2">
      <c r="A156" s="172" t="s">
        <v>527</v>
      </c>
      <c r="B156" s="363" t="s">
        <v>181</v>
      </c>
      <c r="C156" s="360" t="s">
        <v>175</v>
      </c>
      <c r="D156" s="55" t="s">
        <v>142</v>
      </c>
      <c r="E156" s="197">
        <v>1937626728</v>
      </c>
      <c r="F156" s="225" t="s">
        <v>618</v>
      </c>
      <c r="G156" s="333">
        <v>42626</v>
      </c>
      <c r="H156" s="159">
        <v>1630902678</v>
      </c>
      <c r="I156" s="74">
        <f>132.85/111.82</f>
        <v>1.1880701126810946</v>
      </c>
      <c r="J156" s="76" t="s">
        <v>162</v>
      </c>
      <c r="K156" s="197">
        <f>+E156/I156</f>
        <v>1630902677.6436582</v>
      </c>
      <c r="L156" s="168" t="s">
        <v>177</v>
      </c>
      <c r="M156" s="54"/>
      <c r="N156" s="1" t="s">
        <v>911</v>
      </c>
    </row>
    <row r="157" spans="1:14" ht="14.25" x14ac:dyDescent="0.2">
      <c r="A157" s="172" t="s">
        <v>527</v>
      </c>
      <c r="B157" s="363" t="s">
        <v>182</v>
      </c>
      <c r="C157" s="360" t="s">
        <v>175</v>
      </c>
      <c r="D157" s="55" t="s">
        <v>142</v>
      </c>
      <c r="E157" s="197">
        <v>1936605773</v>
      </c>
      <c r="F157" s="225" t="s">
        <v>619</v>
      </c>
      <c r="G157" s="333">
        <v>42650</v>
      </c>
      <c r="H157" s="159">
        <v>1630902678</v>
      </c>
      <c r="I157" s="74">
        <f>132.78/111.82</f>
        <v>1.1874441065998929</v>
      </c>
      <c r="J157" s="76" t="s">
        <v>163</v>
      </c>
      <c r="K157" s="197">
        <f>+E157/I157</f>
        <v>1630902677.6386502</v>
      </c>
      <c r="L157" s="168" t="s">
        <v>177</v>
      </c>
      <c r="M157" s="54"/>
      <c r="N157" s="1" t="s">
        <v>911</v>
      </c>
    </row>
    <row r="158" spans="1:14" ht="15" x14ac:dyDescent="0.25">
      <c r="A158" s="172" t="s">
        <v>527</v>
      </c>
      <c r="B158" s="363" t="s">
        <v>183</v>
      </c>
      <c r="C158" s="360" t="s">
        <v>175</v>
      </c>
      <c r="D158" s="55" t="s">
        <v>142</v>
      </c>
      <c r="E158" s="116">
        <v>2008510175</v>
      </c>
      <c r="F158" s="225" t="s">
        <v>620</v>
      </c>
      <c r="G158" s="333">
        <v>42913</v>
      </c>
      <c r="H158" s="159">
        <v>1630902678</v>
      </c>
      <c r="I158" s="74">
        <f>137.71/111.82</f>
        <v>1.2315328206045431</v>
      </c>
      <c r="J158" s="76" t="s">
        <v>184</v>
      </c>
      <c r="K158" s="197">
        <f>+E158/I158</f>
        <v>1630902677.8629003</v>
      </c>
      <c r="L158" s="168" t="s">
        <v>177</v>
      </c>
      <c r="M158" s="54"/>
      <c r="N158" s="1" t="s">
        <v>911</v>
      </c>
    </row>
    <row r="159" spans="1:14" ht="15" x14ac:dyDescent="0.25">
      <c r="A159" s="172" t="s">
        <v>527</v>
      </c>
      <c r="B159" s="363" t="s">
        <v>185</v>
      </c>
      <c r="C159" s="360" t="s">
        <v>175</v>
      </c>
      <c r="D159" s="55" t="s">
        <v>142</v>
      </c>
      <c r="E159" s="116">
        <v>2010843787</v>
      </c>
      <c r="F159" s="225" t="s">
        <v>621</v>
      </c>
      <c r="G159" s="333">
        <v>42942</v>
      </c>
      <c r="H159" s="159">
        <v>1630902678</v>
      </c>
      <c r="I159" s="74">
        <f>137.87/111.82</f>
        <v>1.2329636916472904</v>
      </c>
      <c r="J159" s="76" t="s">
        <v>186</v>
      </c>
      <c r="K159" s="197">
        <f>+E159/I159</f>
        <v>1630902678.3371291</v>
      </c>
      <c r="L159" s="168" t="s">
        <v>177</v>
      </c>
      <c r="M159" s="54"/>
      <c r="N159" s="1" t="s">
        <v>911</v>
      </c>
    </row>
    <row r="160" spans="1:14" ht="15" x14ac:dyDescent="0.25">
      <c r="A160" s="172" t="s">
        <v>527</v>
      </c>
      <c r="B160" s="363" t="s">
        <v>187</v>
      </c>
      <c r="C160" s="360" t="s">
        <v>175</v>
      </c>
      <c r="D160" s="55" t="s">
        <v>142</v>
      </c>
      <c r="E160" s="116">
        <f>2010843787+1750209</f>
        <v>2012593996</v>
      </c>
      <c r="F160" s="225" t="s">
        <v>622</v>
      </c>
      <c r="G160" s="333">
        <v>42984</v>
      </c>
      <c r="H160" s="159">
        <v>1630902678</v>
      </c>
      <c r="I160" s="74">
        <f>137.99/111.82</f>
        <v>1.2340368449293508</v>
      </c>
      <c r="J160" s="76" t="s">
        <v>188</v>
      </c>
      <c r="K160" s="197">
        <f>+E160/I160</f>
        <v>1630902678.6920791</v>
      </c>
      <c r="L160" s="168" t="s">
        <v>177</v>
      </c>
      <c r="M160" s="54"/>
      <c r="N160" s="1" t="s">
        <v>911</v>
      </c>
    </row>
    <row r="161" spans="1:18" ht="15" x14ac:dyDescent="0.25">
      <c r="A161" s="172" t="s">
        <v>527</v>
      </c>
      <c r="B161" s="363" t="s">
        <v>189</v>
      </c>
      <c r="C161" s="360" t="s">
        <v>175</v>
      </c>
      <c r="D161" s="55" t="s">
        <v>142</v>
      </c>
      <c r="E161" s="116">
        <v>2013469099</v>
      </c>
      <c r="F161" s="225" t="s">
        <v>623</v>
      </c>
      <c r="G161" s="333">
        <v>43017</v>
      </c>
      <c r="H161" s="159">
        <v>1630902678</v>
      </c>
      <c r="I161" s="74">
        <f>138.05/111.82</f>
        <v>1.2345734215703812</v>
      </c>
      <c r="J161" s="76" t="s">
        <v>190</v>
      </c>
      <c r="K161" s="197">
        <f>+E161/I161</f>
        <v>1630902677.6543279</v>
      </c>
      <c r="L161" s="168" t="s">
        <v>177</v>
      </c>
      <c r="M161" s="54"/>
      <c r="N161" s="1" t="s">
        <v>911</v>
      </c>
    </row>
    <row r="162" spans="1:18" ht="15" x14ac:dyDescent="0.25">
      <c r="A162" s="172" t="s">
        <v>527</v>
      </c>
      <c r="B162" s="363" t="s">
        <v>191</v>
      </c>
      <c r="C162" s="360" t="s">
        <v>175</v>
      </c>
      <c r="D162" s="55" t="s">
        <v>142</v>
      </c>
      <c r="E162" s="116">
        <v>2013469099</v>
      </c>
      <c r="F162" s="225" t="s">
        <v>624</v>
      </c>
      <c r="G162" s="333">
        <v>43039</v>
      </c>
      <c r="H162" s="159">
        <v>1630902678</v>
      </c>
      <c r="I162" s="74">
        <f>138.05/111.82</f>
        <v>1.2345734215703812</v>
      </c>
      <c r="J162" s="76" t="s">
        <v>190</v>
      </c>
      <c r="K162" s="197">
        <f>+E162/I162</f>
        <v>1630902677.6543279</v>
      </c>
      <c r="L162" s="168" t="s">
        <v>177</v>
      </c>
      <c r="M162" s="54"/>
      <c r="N162" s="1" t="s">
        <v>911</v>
      </c>
    </row>
    <row r="163" spans="1:18" ht="15" x14ac:dyDescent="0.25">
      <c r="A163" s="172" t="s">
        <v>527</v>
      </c>
      <c r="B163" s="363" t="s">
        <v>310</v>
      </c>
      <c r="C163" s="360" t="s">
        <v>175</v>
      </c>
      <c r="D163" s="55" t="s">
        <v>142</v>
      </c>
      <c r="E163" s="116">
        <v>7470065162</v>
      </c>
      <c r="F163" s="225" t="s">
        <v>311</v>
      </c>
      <c r="G163" s="333">
        <v>43354</v>
      </c>
      <c r="H163" s="159"/>
      <c r="I163" s="74">
        <f>142.27/111.82</f>
        <v>1.2723126453228404</v>
      </c>
      <c r="J163" s="76" t="s">
        <v>416</v>
      </c>
      <c r="K163" s="197">
        <f>+E163/I163</f>
        <v>5871249640.9280939</v>
      </c>
      <c r="L163" s="168" t="s">
        <v>177</v>
      </c>
      <c r="M163" s="54" t="s">
        <v>922</v>
      </c>
    </row>
    <row r="164" spans="1:18" ht="15" x14ac:dyDescent="0.25">
      <c r="A164" s="172" t="s">
        <v>527</v>
      </c>
      <c r="B164" s="363" t="s">
        <v>417</v>
      </c>
      <c r="C164" s="360" t="s">
        <v>175</v>
      </c>
      <c r="D164" s="55" t="s">
        <v>142</v>
      </c>
      <c r="E164" s="116">
        <v>9700000000</v>
      </c>
      <c r="F164" s="225" t="s">
        <v>402</v>
      </c>
      <c r="G164" s="333">
        <v>43612</v>
      </c>
      <c r="H164" s="159"/>
      <c r="I164" s="74">
        <f>102.12/78.05</f>
        <v>1.3083920563741192</v>
      </c>
      <c r="J164" s="76" t="s">
        <v>400</v>
      </c>
      <c r="K164" s="197">
        <f>+E164/I164</f>
        <v>7413679984.3321581</v>
      </c>
      <c r="L164" s="168" t="s">
        <v>625</v>
      </c>
      <c r="M164" s="54" t="s">
        <v>921</v>
      </c>
    </row>
    <row r="165" spans="1:18" ht="15" x14ac:dyDescent="0.25">
      <c r="A165" s="172" t="s">
        <v>527</v>
      </c>
      <c r="B165" s="142" t="s">
        <v>761</v>
      </c>
      <c r="C165" s="360" t="s">
        <v>175</v>
      </c>
      <c r="D165" s="55" t="s">
        <v>142</v>
      </c>
      <c r="E165" s="116">
        <v>3700813045</v>
      </c>
      <c r="F165" s="225" t="s">
        <v>626</v>
      </c>
      <c r="G165" s="333">
        <v>43879</v>
      </c>
      <c r="H165" s="159"/>
      <c r="I165" s="74">
        <f>104.24/78.05</f>
        <v>1.3355541319666879</v>
      </c>
      <c r="J165" s="76" t="s">
        <v>627</v>
      </c>
      <c r="K165" s="197">
        <f>+E165/I165</f>
        <v>2770994418.2871261</v>
      </c>
      <c r="L165" s="168" t="s">
        <v>628</v>
      </c>
      <c r="M165" s="54" t="s">
        <v>920</v>
      </c>
    </row>
    <row r="166" spans="1:18" ht="15" x14ac:dyDescent="0.25">
      <c r="A166" s="172" t="s">
        <v>527</v>
      </c>
      <c r="B166" s="142" t="s">
        <v>761</v>
      </c>
      <c r="C166" s="360" t="s">
        <v>175</v>
      </c>
      <c r="D166" s="55" t="s">
        <v>142</v>
      </c>
      <c r="E166" s="116">
        <v>872133354</v>
      </c>
      <c r="F166" s="225" t="s">
        <v>626</v>
      </c>
      <c r="G166" s="333">
        <v>43916</v>
      </c>
      <c r="H166" s="159"/>
      <c r="I166" s="74">
        <f>104.94/78.05</f>
        <v>1.3445227418321588</v>
      </c>
      <c r="J166" s="76" t="s">
        <v>629</v>
      </c>
      <c r="K166" s="197">
        <f>+E166/I166</f>
        <v>648656453.97084045</v>
      </c>
      <c r="L166" s="168" t="s">
        <v>628</v>
      </c>
      <c r="M166" s="54" t="s">
        <v>865</v>
      </c>
    </row>
    <row r="167" spans="1:18" ht="15" x14ac:dyDescent="0.25">
      <c r="A167" s="172" t="s">
        <v>527</v>
      </c>
      <c r="B167" s="142" t="s">
        <v>761</v>
      </c>
      <c r="C167" s="360" t="s">
        <v>175</v>
      </c>
      <c r="D167" s="55" t="s">
        <v>142</v>
      </c>
      <c r="E167" s="116">
        <v>1934253887</v>
      </c>
      <c r="F167" s="225" t="s">
        <v>626</v>
      </c>
      <c r="G167" s="333">
        <v>43936</v>
      </c>
      <c r="H167" s="159"/>
      <c r="I167" s="74">
        <f>105.53/78.05</f>
        <v>1.35208199871877</v>
      </c>
      <c r="J167" s="76" t="s">
        <v>630</v>
      </c>
      <c r="K167" s="197">
        <f>+E167/I167</f>
        <v>1430574394.7725766</v>
      </c>
      <c r="L167" s="168" t="s">
        <v>628</v>
      </c>
      <c r="M167" s="54" t="s">
        <v>919</v>
      </c>
    </row>
    <row r="168" spans="1:18" s="26" customFormat="1" ht="15" x14ac:dyDescent="0.2">
      <c r="A168" s="214" t="s">
        <v>527</v>
      </c>
      <c r="B168" s="363" t="s">
        <v>761</v>
      </c>
      <c r="C168" s="360" t="s">
        <v>175</v>
      </c>
      <c r="D168" s="55" t="s">
        <v>142</v>
      </c>
      <c r="E168" s="136">
        <v>993588244.62</v>
      </c>
      <c r="F168" s="223" t="s">
        <v>626</v>
      </c>
      <c r="G168" s="335">
        <v>43972</v>
      </c>
      <c r="H168" s="141"/>
      <c r="I168" s="115">
        <f>[29]IPC!$S$13/78.05</f>
        <v>1.3542600896860988</v>
      </c>
      <c r="J168" s="213" t="s">
        <v>631</v>
      </c>
      <c r="K168" s="50">
        <f>+E168/I168</f>
        <v>733676087.9147681</v>
      </c>
      <c r="L168" s="168" t="s">
        <v>628</v>
      </c>
      <c r="M168" s="212" t="s">
        <v>918</v>
      </c>
      <c r="N168" s="1"/>
      <c r="O168" s="211"/>
      <c r="P168" s="211"/>
      <c r="Q168" s="211"/>
      <c r="R168" s="211"/>
    </row>
    <row r="169" spans="1:18" s="26" customFormat="1" ht="25.5" x14ac:dyDescent="0.25">
      <c r="A169" s="214" t="s">
        <v>527</v>
      </c>
      <c r="B169" s="363" t="s">
        <v>761</v>
      </c>
      <c r="C169" s="360" t="s">
        <v>175</v>
      </c>
      <c r="D169" s="55" t="s">
        <v>142</v>
      </c>
      <c r="E169" s="136">
        <v>738635363.88</v>
      </c>
      <c r="F169" s="223" t="s">
        <v>626</v>
      </c>
      <c r="G169" s="335">
        <v>43978</v>
      </c>
      <c r="H169" s="141"/>
      <c r="I169" s="115">
        <f>[29]IPC!$S$13/78.05</f>
        <v>1.3542600896860988</v>
      </c>
      <c r="J169" s="213" t="s">
        <v>631</v>
      </c>
      <c r="K169" s="50">
        <f>+E169/I169</f>
        <v>545416179.28887415</v>
      </c>
      <c r="L169" s="168" t="s">
        <v>628</v>
      </c>
      <c r="M169" s="212" t="s">
        <v>812</v>
      </c>
      <c r="N169" s="211" t="s">
        <v>917</v>
      </c>
      <c r="O169" s="211"/>
      <c r="P169" s="211"/>
      <c r="Q169" s="211"/>
      <c r="R169" s="211"/>
    </row>
    <row r="170" spans="1:18" s="26" customFormat="1" ht="25.5" x14ac:dyDescent="0.25">
      <c r="A170" s="214" t="s">
        <v>527</v>
      </c>
      <c r="B170" s="363" t="s">
        <v>761</v>
      </c>
      <c r="C170" s="360" t="s">
        <v>175</v>
      </c>
      <c r="D170" s="55" t="s">
        <v>142</v>
      </c>
      <c r="E170" s="224">
        <v>17584629</v>
      </c>
      <c r="F170" s="223" t="s">
        <v>626</v>
      </c>
      <c r="G170" s="335">
        <v>43993</v>
      </c>
      <c r="H170" s="141"/>
      <c r="I170" s="115">
        <f>[29]IPC!$S$14/78.05</f>
        <v>1.3499039077514414</v>
      </c>
      <c r="J170" s="213" t="s">
        <v>632</v>
      </c>
      <c r="K170" s="50">
        <f>+E170/I170</f>
        <v>13026578.33570615</v>
      </c>
      <c r="L170" s="168" t="s">
        <v>628</v>
      </c>
      <c r="M170" s="212" t="s">
        <v>811</v>
      </c>
      <c r="O170" s="211"/>
      <c r="P170" s="211"/>
      <c r="Q170" s="211"/>
      <c r="R170" s="211"/>
    </row>
    <row r="171" spans="1:18" s="26" customFormat="1" ht="15" x14ac:dyDescent="0.25">
      <c r="A171" s="214" t="s">
        <v>527</v>
      </c>
      <c r="B171" s="363" t="s">
        <v>761</v>
      </c>
      <c r="C171" s="360" t="s">
        <v>175</v>
      </c>
      <c r="D171" s="55" t="s">
        <v>142</v>
      </c>
      <c r="E171" s="224">
        <v>750489233.00999999</v>
      </c>
      <c r="F171" s="223" t="s">
        <v>626</v>
      </c>
      <c r="G171" s="335">
        <v>44018</v>
      </c>
      <c r="H171" s="141"/>
      <c r="I171" s="115">
        <f>[29]IPC!$S$15/78.05</f>
        <v>1.3449071108263935</v>
      </c>
      <c r="J171" s="213" t="s">
        <v>633</v>
      </c>
      <c r="K171" s="50">
        <f>+E171/I171</f>
        <v>558023098.37506425</v>
      </c>
      <c r="L171" s="168" t="s">
        <v>628</v>
      </c>
      <c r="M171" s="212" t="s">
        <v>810</v>
      </c>
      <c r="O171" s="211"/>
      <c r="P171" s="211"/>
      <c r="Q171" s="211"/>
      <c r="R171" s="211"/>
    </row>
    <row r="172" spans="1:18" s="26" customFormat="1" ht="15" x14ac:dyDescent="0.25">
      <c r="A172" s="214" t="s">
        <v>527</v>
      </c>
      <c r="B172" s="363" t="s">
        <v>761</v>
      </c>
      <c r="C172" s="360" t="s">
        <v>175</v>
      </c>
      <c r="D172" s="55" t="s">
        <v>142</v>
      </c>
      <c r="E172" s="224">
        <v>181387196.86000001</v>
      </c>
      <c r="F172" s="223" t="s">
        <v>626</v>
      </c>
      <c r="G172" s="335">
        <v>44061</v>
      </c>
      <c r="H172" s="141"/>
      <c r="I172" s="115">
        <f>[29]IPC!$S$16/78.05</f>
        <v>1.3449071108263935</v>
      </c>
      <c r="J172" s="213" t="s">
        <v>809</v>
      </c>
      <c r="K172" s="50">
        <f>+E172/I172</f>
        <v>134869683.86132228</v>
      </c>
      <c r="L172" s="168" t="s">
        <v>628</v>
      </c>
      <c r="M172" s="212" t="s">
        <v>808</v>
      </c>
      <c r="O172" s="211"/>
      <c r="P172" s="211"/>
      <c r="Q172" s="211"/>
      <c r="R172" s="211"/>
    </row>
    <row r="173" spans="1:18" s="26" customFormat="1" ht="15" x14ac:dyDescent="0.25">
      <c r="A173" s="214" t="s">
        <v>527</v>
      </c>
      <c r="B173" s="363" t="s">
        <v>761</v>
      </c>
      <c r="C173" s="360" t="s">
        <v>175</v>
      </c>
      <c r="D173" s="55" t="s">
        <v>142</v>
      </c>
      <c r="E173" s="224">
        <v>534754668.94</v>
      </c>
      <c r="F173" s="223" t="s">
        <v>626</v>
      </c>
      <c r="G173" s="335">
        <v>44089</v>
      </c>
      <c r="H173" s="141"/>
      <c r="I173" s="115">
        <f>[29]IPC!$S$17/78.05</f>
        <v>1.3447789878283152</v>
      </c>
      <c r="J173" s="213" t="s">
        <v>807</v>
      </c>
      <c r="K173" s="50">
        <f>+E173/I173</f>
        <v>397652457.22910631</v>
      </c>
      <c r="L173" s="168" t="s">
        <v>628</v>
      </c>
      <c r="M173" s="212" t="s">
        <v>806</v>
      </c>
      <c r="O173" s="211"/>
      <c r="P173" s="211"/>
      <c r="Q173" s="211"/>
      <c r="R173" s="211"/>
    </row>
    <row r="174" spans="1:18" s="26" customFormat="1" ht="15" x14ac:dyDescent="0.25">
      <c r="A174" s="214" t="s">
        <v>527</v>
      </c>
      <c r="B174" s="363" t="s">
        <v>761</v>
      </c>
      <c r="C174" s="360" t="s">
        <v>175</v>
      </c>
      <c r="D174" s="55" t="s">
        <v>142</v>
      </c>
      <c r="E174" s="224">
        <v>165626011.69</v>
      </c>
      <c r="F174" s="223" t="s">
        <v>626</v>
      </c>
      <c r="G174" s="335">
        <v>44132</v>
      </c>
      <c r="H174" s="141"/>
      <c r="I174" s="115">
        <f>[29]IPC!$S$18/78.05</f>
        <v>1.3490070467648945</v>
      </c>
      <c r="J174" s="213" t="s">
        <v>805</v>
      </c>
      <c r="K174" s="50">
        <f>+E174/I174</f>
        <v>122776239.07687813</v>
      </c>
      <c r="L174" s="168" t="s">
        <v>628</v>
      </c>
      <c r="M174" s="212" t="s">
        <v>804</v>
      </c>
      <c r="O174" s="211"/>
      <c r="P174" s="211"/>
      <c r="Q174" s="211"/>
      <c r="R174" s="211"/>
    </row>
    <row r="175" spans="1:18" s="26" customFormat="1" ht="15" x14ac:dyDescent="0.25">
      <c r="A175" s="214" t="s">
        <v>527</v>
      </c>
      <c r="B175" s="363" t="s">
        <v>761</v>
      </c>
      <c r="C175" s="360" t="s">
        <v>175</v>
      </c>
      <c r="D175" s="55" t="s">
        <v>142</v>
      </c>
      <c r="E175" s="224">
        <v>1548488</v>
      </c>
      <c r="F175" s="223" t="s">
        <v>626</v>
      </c>
      <c r="G175" s="335">
        <v>44162</v>
      </c>
      <c r="H175" s="141"/>
      <c r="I175" s="115">
        <f>[29]IPC!$S$19/78.05</f>
        <v>1.3482383087764254</v>
      </c>
      <c r="J175" s="213" t="s">
        <v>972</v>
      </c>
      <c r="K175" s="50">
        <f>+E175/I175</f>
        <v>1148526.9257816211</v>
      </c>
      <c r="L175" s="168" t="s">
        <v>628</v>
      </c>
      <c r="M175" s="212" t="s">
        <v>971</v>
      </c>
      <c r="O175" s="211"/>
      <c r="P175" s="211"/>
      <c r="Q175" s="211"/>
      <c r="R175" s="211"/>
    </row>
    <row r="176" spans="1:18" ht="17.25" customHeight="1" x14ac:dyDescent="0.25">
      <c r="A176" s="172" t="s">
        <v>527</v>
      </c>
      <c r="B176" s="142" t="s">
        <v>761</v>
      </c>
      <c r="C176" s="360" t="s">
        <v>175</v>
      </c>
      <c r="D176" s="58" t="s">
        <v>142</v>
      </c>
      <c r="E176" s="144">
        <v>3518806545</v>
      </c>
      <c r="F176" s="145"/>
      <c r="G176" s="333">
        <v>43916</v>
      </c>
      <c r="H176" s="318"/>
      <c r="I176" s="317">
        <f>104.94/78.05</f>
        <v>1.3445227418321588</v>
      </c>
      <c r="J176" s="316" t="s">
        <v>717</v>
      </c>
      <c r="K176" s="315">
        <f>+E176/I176</f>
        <v>2617141707.9974275</v>
      </c>
      <c r="L176" s="183" t="s">
        <v>994</v>
      </c>
      <c r="M176" s="54" t="s">
        <v>865</v>
      </c>
      <c r="N176" s="1" t="s">
        <v>970</v>
      </c>
      <c r="O176" s="174"/>
      <c r="P176" s="174"/>
      <c r="Q176" s="174"/>
    </row>
    <row r="177" spans="1:18" ht="12" hidden="1" customHeight="1" x14ac:dyDescent="0.2">
      <c r="A177" s="172" t="s">
        <v>527</v>
      </c>
      <c r="B177" s="363"/>
      <c r="C177" s="360"/>
      <c r="D177" s="55"/>
      <c r="E177" s="224"/>
      <c r="F177" s="223"/>
      <c r="G177" s="335"/>
      <c r="H177" s="314"/>
      <c r="I177" s="313"/>
      <c r="J177" s="312"/>
      <c r="K177" s="169"/>
      <c r="L177" s="168"/>
      <c r="M177" s="212"/>
      <c r="O177" s="174"/>
      <c r="P177" s="174"/>
      <c r="Q177" s="174"/>
    </row>
    <row r="178" spans="1:18" ht="12" customHeight="1" x14ac:dyDescent="0.2">
      <c r="A178" s="172" t="s">
        <v>527</v>
      </c>
      <c r="B178" s="363" t="s">
        <v>761</v>
      </c>
      <c r="C178" s="360" t="s">
        <v>175</v>
      </c>
      <c r="D178" s="55" t="s">
        <v>142</v>
      </c>
      <c r="E178" s="224">
        <v>349466802.72000003</v>
      </c>
      <c r="F178" s="223" t="s">
        <v>626</v>
      </c>
      <c r="G178" s="335">
        <v>44232</v>
      </c>
      <c r="H178" s="314"/>
      <c r="I178" s="313">
        <f>[29]IPC!$T$10/78.05</f>
        <v>1.3569506726457399</v>
      </c>
      <c r="J178" s="312" t="s">
        <v>1070</v>
      </c>
      <c r="K178" s="169">
        <f>+E178/I178</f>
        <v>257538324.54249838</v>
      </c>
      <c r="L178" s="168" t="s">
        <v>628</v>
      </c>
      <c r="M178" s="212" t="s">
        <v>1071</v>
      </c>
      <c r="O178" s="174"/>
      <c r="P178" s="174"/>
      <c r="Q178" s="174"/>
    </row>
    <row r="179" spans="1:18" s="26" customFormat="1" ht="15" x14ac:dyDescent="0.25">
      <c r="A179" s="214" t="s">
        <v>527</v>
      </c>
      <c r="B179" s="363" t="s">
        <v>761</v>
      </c>
      <c r="C179" s="360" t="s">
        <v>175</v>
      </c>
      <c r="D179" s="55" t="s">
        <v>142</v>
      </c>
      <c r="E179" s="224">
        <v>338367330.27999997</v>
      </c>
      <c r="F179" s="223" t="s">
        <v>626</v>
      </c>
      <c r="G179" s="335">
        <v>44232</v>
      </c>
      <c r="H179" s="141"/>
      <c r="I179" s="115">
        <f>[29]IPC!T10/78.05</f>
        <v>1.3569506726457399</v>
      </c>
      <c r="J179" s="213" t="s">
        <v>1070</v>
      </c>
      <c r="K179" s="50">
        <f>+E179/I179</f>
        <v>249358607.57580963</v>
      </c>
      <c r="L179" s="168" t="s">
        <v>628</v>
      </c>
      <c r="M179" s="212" t="s">
        <v>1069</v>
      </c>
      <c r="O179" s="211"/>
      <c r="P179" s="211"/>
      <c r="Q179" s="211"/>
      <c r="R179" s="211"/>
    </row>
    <row r="180" spans="1:18" s="26" customFormat="1" ht="15" hidden="1" outlineLevel="1" x14ac:dyDescent="0.25">
      <c r="A180" s="214" t="s">
        <v>527</v>
      </c>
      <c r="B180" s="363"/>
      <c r="C180" s="360"/>
      <c r="D180" s="55"/>
      <c r="E180" s="224"/>
      <c r="F180" s="223"/>
      <c r="G180" s="335"/>
      <c r="H180" s="141"/>
      <c r="I180" s="115"/>
      <c r="J180" s="213"/>
      <c r="K180" s="50"/>
      <c r="L180" s="168"/>
      <c r="M180" s="212"/>
      <c r="O180" s="211"/>
      <c r="P180" s="211"/>
      <c r="Q180" s="211"/>
      <c r="R180" s="211"/>
    </row>
    <row r="181" spans="1:18" s="26" customFormat="1" ht="15" hidden="1" outlineLevel="1" x14ac:dyDescent="0.25">
      <c r="A181" s="214" t="s">
        <v>527</v>
      </c>
      <c r="B181" s="363"/>
      <c r="C181" s="360"/>
      <c r="D181" s="55"/>
      <c r="E181" s="224"/>
      <c r="F181" s="223"/>
      <c r="G181" s="335"/>
      <c r="H181" s="141"/>
      <c r="I181" s="115"/>
      <c r="J181" s="213"/>
      <c r="K181" s="50"/>
      <c r="L181" s="168"/>
      <c r="M181" s="212"/>
      <c r="O181" s="211"/>
      <c r="P181" s="211"/>
      <c r="Q181" s="211"/>
      <c r="R181" s="211"/>
    </row>
    <row r="182" spans="1:18" s="26" customFormat="1" ht="15" hidden="1" outlineLevel="1" x14ac:dyDescent="0.25">
      <c r="A182" s="214" t="s">
        <v>527</v>
      </c>
      <c r="B182" s="363"/>
      <c r="C182" s="360"/>
      <c r="D182" s="55"/>
      <c r="E182" s="224"/>
      <c r="F182" s="223"/>
      <c r="G182" s="335"/>
      <c r="H182" s="141"/>
      <c r="I182" s="115"/>
      <c r="J182" s="213"/>
      <c r="K182" s="50"/>
      <c r="L182" s="168"/>
      <c r="M182" s="212"/>
      <c r="O182" s="211"/>
      <c r="P182" s="211"/>
      <c r="Q182" s="211"/>
      <c r="R182" s="211"/>
    </row>
    <row r="183" spans="1:18" s="26" customFormat="1" ht="15" hidden="1" outlineLevel="1" x14ac:dyDescent="0.25">
      <c r="A183" s="214" t="s">
        <v>527</v>
      </c>
      <c r="B183" s="363"/>
      <c r="C183" s="360"/>
      <c r="D183" s="55"/>
      <c r="E183" s="224"/>
      <c r="F183" s="223"/>
      <c r="G183" s="335"/>
      <c r="H183" s="141"/>
      <c r="I183" s="115"/>
      <c r="J183" s="213"/>
      <c r="K183" s="50"/>
      <c r="L183" s="168"/>
      <c r="M183" s="212"/>
      <c r="O183" s="211"/>
      <c r="P183" s="211"/>
      <c r="Q183" s="211"/>
      <c r="R183" s="211"/>
    </row>
    <row r="184" spans="1:18" s="26" customFormat="1" ht="15" hidden="1" outlineLevel="1" x14ac:dyDescent="0.25">
      <c r="A184" s="214" t="s">
        <v>527</v>
      </c>
      <c r="B184" s="363"/>
      <c r="C184" s="360"/>
      <c r="D184" s="55"/>
      <c r="E184" s="224"/>
      <c r="F184" s="223"/>
      <c r="G184" s="335"/>
      <c r="H184" s="141"/>
      <c r="I184" s="115"/>
      <c r="J184" s="213"/>
      <c r="K184" s="50"/>
      <c r="L184" s="168"/>
      <c r="M184" s="212"/>
      <c r="O184" s="211"/>
      <c r="P184" s="211"/>
      <c r="Q184" s="211"/>
      <c r="R184" s="211"/>
    </row>
    <row r="185" spans="1:18" s="26" customFormat="1" ht="15" hidden="1" outlineLevel="1" x14ac:dyDescent="0.25">
      <c r="A185" s="214" t="s">
        <v>527</v>
      </c>
      <c r="B185" s="363"/>
      <c r="C185" s="360"/>
      <c r="D185" s="55"/>
      <c r="E185" s="224"/>
      <c r="F185" s="223"/>
      <c r="G185" s="335"/>
      <c r="H185" s="141"/>
      <c r="I185" s="115"/>
      <c r="J185" s="213"/>
      <c r="K185" s="50"/>
      <c r="L185" s="168"/>
      <c r="M185" s="212"/>
      <c r="O185" s="211"/>
      <c r="P185" s="211"/>
      <c r="Q185" s="211"/>
      <c r="R185" s="211"/>
    </row>
    <row r="186" spans="1:18" s="26" customFormat="1" ht="15" hidden="1" outlineLevel="1" x14ac:dyDescent="0.25">
      <c r="A186" s="214" t="s">
        <v>527</v>
      </c>
      <c r="B186" s="363"/>
      <c r="C186" s="360"/>
      <c r="D186" s="55"/>
      <c r="E186" s="224"/>
      <c r="F186" s="223"/>
      <c r="G186" s="335"/>
      <c r="H186" s="141"/>
      <c r="I186" s="115"/>
      <c r="J186" s="213"/>
      <c r="K186" s="50"/>
      <c r="L186" s="168"/>
      <c r="M186" s="212"/>
      <c r="O186" s="211"/>
      <c r="P186" s="211"/>
      <c r="Q186" s="211"/>
      <c r="R186" s="211"/>
    </row>
    <row r="187" spans="1:18" s="26" customFormat="1" ht="15" hidden="1" outlineLevel="1" x14ac:dyDescent="0.25">
      <c r="A187" s="214" t="s">
        <v>527</v>
      </c>
      <c r="B187" s="363"/>
      <c r="C187" s="360"/>
      <c r="D187" s="55"/>
      <c r="E187" s="224"/>
      <c r="F187" s="223"/>
      <c r="G187" s="335"/>
      <c r="H187" s="141"/>
      <c r="I187" s="115"/>
      <c r="J187" s="213"/>
      <c r="K187" s="50"/>
      <c r="L187" s="168"/>
      <c r="M187" s="212"/>
      <c r="O187" s="211"/>
      <c r="P187" s="211"/>
      <c r="Q187" s="211"/>
      <c r="R187" s="211"/>
    </row>
    <row r="188" spans="1:18" s="26" customFormat="1" ht="15" hidden="1" outlineLevel="1" x14ac:dyDescent="0.25">
      <c r="A188" s="214" t="s">
        <v>527</v>
      </c>
      <c r="B188" s="363"/>
      <c r="C188" s="360"/>
      <c r="D188" s="55"/>
      <c r="E188" s="224"/>
      <c r="F188" s="223"/>
      <c r="G188" s="335"/>
      <c r="H188" s="141"/>
      <c r="I188" s="115"/>
      <c r="J188" s="213"/>
      <c r="K188" s="50"/>
      <c r="L188" s="168"/>
      <c r="M188" s="212"/>
      <c r="O188" s="211"/>
      <c r="P188" s="211"/>
      <c r="Q188" s="211"/>
      <c r="R188" s="211"/>
    </row>
    <row r="189" spans="1:18" s="26" customFormat="1" ht="15" hidden="1" outlineLevel="1" x14ac:dyDescent="0.25">
      <c r="A189" s="214" t="s">
        <v>527</v>
      </c>
      <c r="B189" s="363"/>
      <c r="C189" s="360"/>
      <c r="D189" s="55"/>
      <c r="E189" s="224"/>
      <c r="F189" s="223"/>
      <c r="G189" s="335"/>
      <c r="H189" s="141"/>
      <c r="I189" s="115"/>
      <c r="J189" s="213"/>
      <c r="K189" s="50"/>
      <c r="L189" s="168"/>
      <c r="M189" s="212"/>
      <c r="O189" s="211"/>
      <c r="P189" s="211"/>
      <c r="Q189" s="211"/>
      <c r="R189" s="211"/>
    </row>
    <row r="190" spans="1:18" s="173" customFormat="1" ht="30" collapsed="1" x14ac:dyDescent="0.25">
      <c r="A190" s="173" t="s">
        <v>474</v>
      </c>
      <c r="B190" s="362" t="s">
        <v>192</v>
      </c>
      <c r="C190" s="362"/>
      <c r="D190" s="362"/>
      <c r="E190" s="362"/>
      <c r="F190" s="362"/>
      <c r="G190" s="330"/>
      <c r="H190" s="362"/>
      <c r="I190" s="362"/>
      <c r="J190" s="362"/>
      <c r="K190" s="362"/>
      <c r="L190" s="362"/>
      <c r="M190" s="175"/>
      <c r="O190" s="174"/>
      <c r="P190" s="174"/>
      <c r="Q190" s="174"/>
      <c r="R190" s="174"/>
    </row>
    <row r="191" spans="1:18" s="173" customFormat="1" ht="15" x14ac:dyDescent="0.25">
      <c r="A191" s="176" t="s">
        <v>527</v>
      </c>
      <c r="B191" s="137" t="s">
        <v>129</v>
      </c>
      <c r="C191" s="138" t="s">
        <v>130</v>
      </c>
      <c r="D191" s="138" t="s">
        <v>131</v>
      </c>
      <c r="E191" s="843" t="s">
        <v>132</v>
      </c>
      <c r="F191" s="845"/>
      <c r="G191" s="843" t="s">
        <v>133</v>
      </c>
      <c r="H191" s="844"/>
      <c r="I191" s="844"/>
      <c r="J191" s="844"/>
      <c r="K191" s="845"/>
      <c r="L191" s="139" t="s">
        <v>96</v>
      </c>
      <c r="M191" s="139" t="s">
        <v>760</v>
      </c>
      <c r="O191" s="174"/>
      <c r="P191" s="174"/>
      <c r="Q191" s="174"/>
      <c r="R191" s="174"/>
    </row>
    <row r="192" spans="1:18" s="173" customFormat="1" ht="45" x14ac:dyDescent="0.25">
      <c r="A192" s="176" t="s">
        <v>527</v>
      </c>
      <c r="B192" s="137"/>
      <c r="C192" s="138"/>
      <c r="D192" s="138"/>
      <c r="E192" s="140" t="s">
        <v>134</v>
      </c>
      <c r="F192" s="140" t="s">
        <v>135</v>
      </c>
      <c r="G192" s="329" t="s">
        <v>601</v>
      </c>
      <c r="H192" s="140" t="s">
        <v>136</v>
      </c>
      <c r="I192" s="140" t="s">
        <v>137</v>
      </c>
      <c r="J192" s="140" t="s">
        <v>138</v>
      </c>
      <c r="K192" s="140" t="s">
        <v>139</v>
      </c>
      <c r="L192" s="139"/>
      <c r="M192" s="175"/>
      <c r="O192" s="174"/>
      <c r="P192" s="174"/>
      <c r="Q192" s="174"/>
      <c r="R192" s="174"/>
    </row>
    <row r="193" spans="1:18" ht="15" x14ac:dyDescent="0.25">
      <c r="A193" s="172" t="s">
        <v>527</v>
      </c>
      <c r="B193" s="363" t="s">
        <v>140</v>
      </c>
      <c r="C193" s="153" t="s">
        <v>634</v>
      </c>
      <c r="D193" s="55" t="s">
        <v>142</v>
      </c>
      <c r="E193" s="159">
        <v>4270238021</v>
      </c>
      <c r="F193" s="145" t="s">
        <v>143</v>
      </c>
      <c r="G193" s="336">
        <v>42645</v>
      </c>
      <c r="H193" s="160">
        <v>3885265434</v>
      </c>
      <c r="I193" s="39">
        <f>123.78/111.82</f>
        <v>1.1069576104453587</v>
      </c>
      <c r="J193" s="75" t="s">
        <v>151</v>
      </c>
      <c r="K193" s="197">
        <f>+E193/I193</f>
        <v>3857634638.1339469</v>
      </c>
      <c r="L193" s="168" t="s">
        <v>177</v>
      </c>
      <c r="M193" s="202"/>
      <c r="N193" s="1" t="s">
        <v>911</v>
      </c>
    </row>
    <row r="194" spans="1:18" ht="15" x14ac:dyDescent="0.25">
      <c r="A194" s="172" t="s">
        <v>527</v>
      </c>
      <c r="B194" s="363" t="s">
        <v>140</v>
      </c>
      <c r="C194" s="153" t="s">
        <v>634</v>
      </c>
      <c r="D194" s="55" t="s">
        <v>142</v>
      </c>
      <c r="E194" s="159">
        <v>31161593</v>
      </c>
      <c r="F194" s="145" t="s">
        <v>143</v>
      </c>
      <c r="G194" s="336">
        <v>42395</v>
      </c>
      <c r="H194" s="160"/>
      <c r="I194" s="74">
        <f>126.15/111.82</f>
        <v>1.1281523877660526</v>
      </c>
      <c r="J194" s="76" t="s">
        <v>154</v>
      </c>
      <c r="K194" s="197">
        <f>+E194/I194</f>
        <v>27621794.128101464</v>
      </c>
      <c r="L194" s="168" t="s">
        <v>177</v>
      </c>
      <c r="M194" s="202"/>
      <c r="N194" s="1" t="s">
        <v>911</v>
      </c>
    </row>
    <row r="195" spans="1:18" ht="15" x14ac:dyDescent="0.25">
      <c r="A195" s="172" t="s">
        <v>527</v>
      </c>
      <c r="B195" s="363" t="s">
        <v>144</v>
      </c>
      <c r="C195" s="153" t="s">
        <v>634</v>
      </c>
      <c r="D195" s="55" t="s">
        <v>142</v>
      </c>
      <c r="E195" s="159">
        <v>3890427652</v>
      </c>
      <c r="F195" s="145" t="s">
        <v>193</v>
      </c>
      <c r="G195" s="336">
        <v>42474</v>
      </c>
      <c r="H195" s="160">
        <v>3330227513</v>
      </c>
      <c r="I195" s="74">
        <f>130.63/111.82</f>
        <v>1.1682167769629763</v>
      </c>
      <c r="J195" s="76" t="s">
        <v>157</v>
      </c>
      <c r="K195" s="197">
        <f>+E195/I195</f>
        <v>3330227513.1795144</v>
      </c>
      <c r="L195" s="168" t="s">
        <v>177</v>
      </c>
      <c r="M195" s="202"/>
      <c r="N195" s="1" t="s">
        <v>911</v>
      </c>
    </row>
    <row r="196" spans="1:18" ht="15" x14ac:dyDescent="0.25">
      <c r="A196" s="172" t="s">
        <v>527</v>
      </c>
      <c r="B196" s="363" t="s">
        <v>145</v>
      </c>
      <c r="C196" s="153" t="s">
        <v>634</v>
      </c>
      <c r="D196" s="55" t="s">
        <v>142</v>
      </c>
      <c r="E196" s="159">
        <v>3954459034</v>
      </c>
      <c r="F196" s="145" t="s">
        <v>194</v>
      </c>
      <c r="G196" s="342">
        <v>42650</v>
      </c>
      <c r="H196" s="160">
        <v>3330227513</v>
      </c>
      <c r="I196" s="74">
        <f>132.78/111.82</f>
        <v>1.1874441065998929</v>
      </c>
      <c r="J196" s="76" t="s">
        <v>163</v>
      </c>
      <c r="K196" s="197">
        <f>+E196/I196</f>
        <v>3330227513.0432291</v>
      </c>
      <c r="L196" s="168" t="s">
        <v>177</v>
      </c>
      <c r="M196" s="202"/>
      <c r="N196" s="1" t="s">
        <v>911</v>
      </c>
    </row>
    <row r="197" spans="1:18" ht="15" x14ac:dyDescent="0.25">
      <c r="A197" s="172" t="s">
        <v>527</v>
      </c>
      <c r="B197" s="363" t="s">
        <v>146</v>
      </c>
      <c r="C197" s="153" t="s">
        <v>634</v>
      </c>
      <c r="D197" s="55" t="s">
        <v>142</v>
      </c>
      <c r="E197" s="1106">
        <v>4092052050</v>
      </c>
      <c r="F197" s="145" t="s">
        <v>195</v>
      </c>
      <c r="G197" s="336">
        <v>42885</v>
      </c>
      <c r="H197" s="160">
        <v>3330227513</v>
      </c>
      <c r="I197" s="74">
        <f>137.4/111.82</f>
        <v>1.2287605079592203</v>
      </c>
      <c r="J197" s="76" t="s">
        <v>196</v>
      </c>
      <c r="K197" s="197">
        <f>+E197/I197</f>
        <v>3330227512.5982528</v>
      </c>
      <c r="L197" s="168" t="s">
        <v>177</v>
      </c>
      <c r="M197" s="202"/>
      <c r="N197" s="1" t="s">
        <v>911</v>
      </c>
    </row>
    <row r="198" spans="1:18" ht="15" x14ac:dyDescent="0.25">
      <c r="A198" s="172" t="s">
        <v>527</v>
      </c>
      <c r="B198" s="363" t="s">
        <v>147</v>
      </c>
      <c r="C198" s="153" t="s">
        <v>634</v>
      </c>
      <c r="D198" s="55" t="s">
        <v>142</v>
      </c>
      <c r="E198" s="158">
        <v>4111410375</v>
      </c>
      <c r="F198" s="145" t="s">
        <v>197</v>
      </c>
      <c r="G198" s="336">
        <v>43017</v>
      </c>
      <c r="H198" s="160">
        <v>3330227513</v>
      </c>
      <c r="I198" s="74">
        <f>138.05/111.82</f>
        <v>1.2345734215703812</v>
      </c>
      <c r="J198" s="76" t="s">
        <v>190</v>
      </c>
      <c r="K198" s="197">
        <f>+E198/I198</f>
        <v>3330227512.7308941</v>
      </c>
      <c r="L198" s="168" t="s">
        <v>177</v>
      </c>
      <c r="M198" s="202"/>
      <c r="N198" s="1" t="s">
        <v>911</v>
      </c>
    </row>
    <row r="199" spans="1:18" ht="15" x14ac:dyDescent="0.25">
      <c r="A199" s="172" t="s">
        <v>527</v>
      </c>
      <c r="B199" s="363" t="s">
        <v>148</v>
      </c>
      <c r="C199" s="153" t="s">
        <v>634</v>
      </c>
      <c r="D199" s="55" t="s">
        <v>142</v>
      </c>
      <c r="E199" s="158">
        <v>4200756490</v>
      </c>
      <c r="F199" s="145" t="s">
        <v>198</v>
      </c>
      <c r="G199" s="336">
        <v>43209</v>
      </c>
      <c r="H199" s="160">
        <v>3330227513</v>
      </c>
      <c r="I199" s="74">
        <f>141.05/111.82</f>
        <v>1.2614022536218925</v>
      </c>
      <c r="J199" s="76" t="s">
        <v>199</v>
      </c>
      <c r="K199" s="219">
        <f>E199/I199</f>
        <v>3330227513.0223322</v>
      </c>
      <c r="L199" s="168" t="s">
        <v>177</v>
      </c>
      <c r="M199" s="202" t="s">
        <v>902</v>
      </c>
    </row>
    <row r="200" spans="1:18" ht="15" x14ac:dyDescent="0.25">
      <c r="A200" s="172" t="s">
        <v>527</v>
      </c>
      <c r="B200" s="363" t="s">
        <v>149</v>
      </c>
      <c r="C200" s="153" t="s">
        <v>634</v>
      </c>
      <c r="D200" s="55" t="s">
        <v>142</v>
      </c>
      <c r="E200" s="158">
        <v>4243940445</v>
      </c>
      <c r="F200" s="145" t="s">
        <v>200</v>
      </c>
      <c r="G200" s="336">
        <v>43384</v>
      </c>
      <c r="H200" s="160">
        <v>3330227513</v>
      </c>
      <c r="I200" s="74">
        <f>142.5/111.82</f>
        <v>1.2743695224467895</v>
      </c>
      <c r="J200" s="76" t="s">
        <v>315</v>
      </c>
      <c r="K200" s="219">
        <f>E200/I200</f>
        <v>3330227512.7010527</v>
      </c>
      <c r="L200" s="168" t="s">
        <v>177</v>
      </c>
      <c r="M200" s="202" t="s">
        <v>875</v>
      </c>
    </row>
    <row r="201" spans="1:18" ht="15" x14ac:dyDescent="0.25">
      <c r="A201" s="172" t="s">
        <v>527</v>
      </c>
      <c r="B201" s="363" t="s">
        <v>150</v>
      </c>
      <c r="C201" s="153" t="s">
        <v>634</v>
      </c>
      <c r="D201" s="55" t="s">
        <v>142</v>
      </c>
      <c r="E201" s="158">
        <v>4335995951</v>
      </c>
      <c r="F201" s="186" t="s">
        <v>201</v>
      </c>
      <c r="G201" s="336">
        <v>43580</v>
      </c>
      <c r="H201" s="160">
        <v>3330227513</v>
      </c>
      <c r="I201" s="74">
        <f>101.62/78.05</f>
        <v>1.3019859064702115</v>
      </c>
      <c r="J201" s="76" t="s">
        <v>346</v>
      </c>
      <c r="K201" s="219">
        <f>E201/I201</f>
        <v>3330294075.7286949</v>
      </c>
      <c r="L201" s="168" t="s">
        <v>635</v>
      </c>
      <c r="M201" s="202" t="s">
        <v>916</v>
      </c>
    </row>
    <row r="202" spans="1:18" ht="15" x14ac:dyDescent="0.25">
      <c r="A202" s="172" t="s">
        <v>527</v>
      </c>
      <c r="B202" s="363" t="s">
        <v>178</v>
      </c>
      <c r="C202" s="153" t="s">
        <v>634</v>
      </c>
      <c r="D202" s="55" t="s">
        <v>142</v>
      </c>
      <c r="E202" s="158">
        <v>3687610549</v>
      </c>
      <c r="F202" s="186" t="s">
        <v>202</v>
      </c>
      <c r="G202" s="341">
        <v>43748</v>
      </c>
      <c r="H202" s="170">
        <v>2787313610</v>
      </c>
      <c r="I202" s="74">
        <f>103.26/78.05</f>
        <v>1.322998078155029</v>
      </c>
      <c r="J202" s="76" t="s">
        <v>469</v>
      </c>
      <c r="K202" s="219">
        <f>E202/I202</f>
        <v>2787313609.8145456</v>
      </c>
      <c r="L202" s="168" t="s">
        <v>177</v>
      </c>
      <c r="M202" s="202" t="s">
        <v>906</v>
      </c>
    </row>
    <row r="203" spans="1:18" ht="15" x14ac:dyDescent="0.25">
      <c r="A203" s="172" t="s">
        <v>527</v>
      </c>
      <c r="B203" s="363" t="s">
        <v>179</v>
      </c>
      <c r="C203" s="153" t="s">
        <v>634</v>
      </c>
      <c r="D203" s="55" t="s">
        <v>142</v>
      </c>
      <c r="E203" s="158">
        <v>3768676557</v>
      </c>
      <c r="F203" s="186" t="s">
        <v>203</v>
      </c>
      <c r="G203" s="341">
        <v>43935</v>
      </c>
      <c r="H203" s="170">
        <v>2787313610</v>
      </c>
      <c r="I203" s="74">
        <f>105.53/78.05</f>
        <v>1.35208199871877</v>
      </c>
      <c r="J203" s="76" t="s">
        <v>636</v>
      </c>
      <c r="K203" s="219">
        <f>E203/I203</f>
        <v>2787313610.0999718</v>
      </c>
      <c r="L203" s="168" t="s">
        <v>177</v>
      </c>
      <c r="M203" s="202" t="s">
        <v>891</v>
      </c>
    </row>
    <row r="204" spans="1:18" ht="15" x14ac:dyDescent="0.2">
      <c r="A204" s="172" t="s">
        <v>527</v>
      </c>
      <c r="B204" s="846" t="s">
        <v>180</v>
      </c>
      <c r="C204" s="153" t="s">
        <v>634</v>
      </c>
      <c r="D204" s="55" t="s">
        <v>142</v>
      </c>
      <c r="E204" s="1105">
        <v>2486181857.1399999</v>
      </c>
      <c r="F204" s="186" t="s">
        <v>204</v>
      </c>
      <c r="G204" s="341">
        <v>44126</v>
      </c>
      <c r="H204" s="841">
        <v>1848766139</v>
      </c>
      <c r="I204" s="74">
        <f>[29]IPC!$S$18/78.05</f>
        <v>1.3490070467648945</v>
      </c>
      <c r="J204" s="76" t="s">
        <v>801</v>
      </c>
      <c r="K204" s="219">
        <f>E204/I204</f>
        <v>1842971734.7305248</v>
      </c>
      <c r="L204" s="221" t="str">
        <f>IF(K204&lt;H204,"Incumplió","Cumplió")</f>
        <v>Incumplió</v>
      </c>
      <c r="M204" s="54" t="s">
        <v>800</v>
      </c>
      <c r="N204" s="220"/>
    </row>
    <row r="205" spans="1:18" ht="15" x14ac:dyDescent="0.2">
      <c r="A205" s="172" t="s">
        <v>527</v>
      </c>
      <c r="B205" s="847"/>
      <c r="C205" s="153" t="s">
        <v>634</v>
      </c>
      <c r="D205" s="55" t="s">
        <v>142</v>
      </c>
      <c r="E205" s="1105">
        <v>7816692</v>
      </c>
      <c r="F205" s="186" t="s">
        <v>822</v>
      </c>
      <c r="G205" s="341">
        <v>44134</v>
      </c>
      <c r="H205" s="842"/>
      <c r="I205" s="74">
        <f>[29]IPC!$S$18/78.05</f>
        <v>1.3490070467648945</v>
      </c>
      <c r="J205" s="76" t="s">
        <v>801</v>
      </c>
      <c r="K205" s="219">
        <f>E205/I205</f>
        <v>5794404.1276474493</v>
      </c>
      <c r="L205" s="168" t="s">
        <v>177</v>
      </c>
      <c r="M205" s="54" t="s">
        <v>818</v>
      </c>
      <c r="N205" s="220"/>
    </row>
    <row r="206" spans="1:18" ht="15" x14ac:dyDescent="0.2">
      <c r="A206" s="172" t="s">
        <v>527</v>
      </c>
      <c r="B206" s="363" t="s">
        <v>181</v>
      </c>
      <c r="C206" s="154"/>
      <c r="D206" s="55" t="s">
        <v>142</v>
      </c>
      <c r="E206" s="1104"/>
      <c r="F206" s="186" t="s">
        <v>205</v>
      </c>
      <c r="G206" s="341"/>
      <c r="H206" s="170">
        <v>1848766139</v>
      </c>
      <c r="I206" s="165"/>
      <c r="J206" s="165"/>
      <c r="K206" s="219">
        <v>0</v>
      </c>
      <c r="L206" s="168"/>
      <c r="M206" s="54"/>
    </row>
    <row r="207" spans="1:18" s="26" customFormat="1" ht="22.5" customHeight="1" x14ac:dyDescent="0.25">
      <c r="A207" s="214" t="s">
        <v>527</v>
      </c>
      <c r="B207" s="363" t="s">
        <v>182</v>
      </c>
      <c r="C207" s="154"/>
      <c r="D207" s="55" t="s">
        <v>142</v>
      </c>
      <c r="E207" s="168"/>
      <c r="F207" s="186" t="s">
        <v>637</v>
      </c>
      <c r="G207" s="341"/>
      <c r="H207" s="170">
        <v>2542964000</v>
      </c>
      <c r="I207" s="165"/>
      <c r="J207" s="165"/>
      <c r="K207" s="218">
        <v>0</v>
      </c>
      <c r="L207" s="168"/>
      <c r="M207" s="212"/>
      <c r="O207" s="211"/>
      <c r="P207" s="211"/>
      <c r="Q207" s="211"/>
      <c r="R207" s="211"/>
    </row>
    <row r="208" spans="1:18" s="26" customFormat="1" ht="15" hidden="1" outlineLevel="1" x14ac:dyDescent="0.25">
      <c r="A208" s="214" t="s">
        <v>527</v>
      </c>
      <c r="B208" s="363"/>
      <c r="C208" s="154"/>
      <c r="D208" s="55"/>
      <c r="E208" s="168"/>
      <c r="F208" s="186"/>
      <c r="G208" s="341"/>
      <c r="H208" s="170"/>
      <c r="I208" s="165"/>
      <c r="J208" s="165"/>
      <c r="K208" s="218"/>
      <c r="L208" s="168"/>
      <c r="M208" s="212"/>
      <c r="O208" s="211"/>
      <c r="P208" s="211"/>
      <c r="Q208" s="211"/>
      <c r="R208" s="211"/>
    </row>
    <row r="209" spans="1:18" s="26" customFormat="1" ht="15" hidden="1" outlineLevel="1" x14ac:dyDescent="0.25">
      <c r="A209" s="214" t="s">
        <v>527</v>
      </c>
      <c r="B209" s="363"/>
      <c r="C209" s="154"/>
      <c r="D209" s="55"/>
      <c r="E209" s="168"/>
      <c r="F209" s="186"/>
      <c r="G209" s="341"/>
      <c r="H209" s="170"/>
      <c r="I209" s="165"/>
      <c r="J209" s="165"/>
      <c r="K209" s="218"/>
      <c r="L209" s="168"/>
      <c r="M209" s="212"/>
      <c r="O209" s="211"/>
      <c r="P209" s="211"/>
      <c r="Q209" s="211"/>
      <c r="R209" s="211"/>
    </row>
    <row r="210" spans="1:18" s="26" customFormat="1" ht="15" hidden="1" outlineLevel="1" x14ac:dyDescent="0.25">
      <c r="A210" s="214" t="s">
        <v>527</v>
      </c>
      <c r="B210" s="363"/>
      <c r="C210" s="154"/>
      <c r="D210" s="55"/>
      <c r="E210" s="168"/>
      <c r="F210" s="186"/>
      <c r="G210" s="341"/>
      <c r="H210" s="170"/>
      <c r="I210" s="165"/>
      <c r="J210" s="165"/>
      <c r="K210" s="218"/>
      <c r="L210" s="168"/>
      <c r="M210" s="212"/>
      <c r="O210" s="211"/>
      <c r="P210" s="211"/>
      <c r="Q210" s="211"/>
      <c r="R210" s="211"/>
    </row>
    <row r="211" spans="1:18" s="26" customFormat="1" ht="15" hidden="1" outlineLevel="1" x14ac:dyDescent="0.25">
      <c r="A211" s="214" t="s">
        <v>527</v>
      </c>
      <c r="B211" s="363"/>
      <c r="C211" s="154"/>
      <c r="D211" s="55"/>
      <c r="E211" s="168"/>
      <c r="F211" s="186"/>
      <c r="G211" s="341"/>
      <c r="H211" s="170"/>
      <c r="I211" s="165"/>
      <c r="J211" s="165"/>
      <c r="K211" s="218"/>
      <c r="L211" s="168"/>
      <c r="M211" s="212"/>
      <c r="O211" s="211"/>
      <c r="P211" s="211"/>
      <c r="Q211" s="211"/>
      <c r="R211" s="211"/>
    </row>
    <row r="212" spans="1:18" s="26" customFormat="1" ht="15" collapsed="1" x14ac:dyDescent="0.25">
      <c r="A212" s="214" t="s">
        <v>527</v>
      </c>
      <c r="B212" s="199" t="s">
        <v>1458</v>
      </c>
      <c r="C212" s="154"/>
      <c r="D212" s="55"/>
      <c r="E212" s="168"/>
      <c r="F212" s="186"/>
      <c r="G212" s="341"/>
      <c r="H212" s="170"/>
      <c r="I212" s="165"/>
      <c r="J212" s="165"/>
      <c r="K212" s="218"/>
      <c r="L212" s="168"/>
      <c r="M212" s="212"/>
      <c r="O212" s="211"/>
      <c r="P212" s="211"/>
      <c r="Q212" s="211"/>
      <c r="R212" s="211"/>
    </row>
    <row r="213" spans="1:18" ht="30" x14ac:dyDescent="0.25">
      <c r="A213" s="172" t="s">
        <v>527</v>
      </c>
      <c r="B213" s="363" t="s">
        <v>1140</v>
      </c>
      <c r="C213" s="153" t="s">
        <v>803</v>
      </c>
      <c r="D213" s="55" t="s">
        <v>142</v>
      </c>
      <c r="E213" s="222">
        <v>32581947</v>
      </c>
      <c r="F213" s="145"/>
      <c r="G213" s="336">
        <v>42923</v>
      </c>
      <c r="H213" s="160"/>
      <c r="I213" s="74">
        <f>137.87/111.82</f>
        <v>1.2329636916472904</v>
      </c>
      <c r="J213" s="76" t="s">
        <v>186</v>
      </c>
      <c r="K213" s="197">
        <f>+E213/I213</f>
        <v>26425714.902009137</v>
      </c>
      <c r="L213" s="168" t="s">
        <v>802</v>
      </c>
      <c r="M213" s="202"/>
      <c r="N213" s="1" t="s">
        <v>911</v>
      </c>
    </row>
    <row r="214" spans="1:18" s="26" customFormat="1" ht="15" hidden="1" outlineLevel="1" x14ac:dyDescent="0.25">
      <c r="A214" s="214" t="s">
        <v>527</v>
      </c>
      <c r="B214" s="363"/>
      <c r="C214" s="154"/>
      <c r="D214" s="55"/>
      <c r="E214" s="168"/>
      <c r="F214" s="186"/>
      <c r="G214" s="341"/>
      <c r="H214" s="170"/>
      <c r="I214" s="165"/>
      <c r="J214" s="165"/>
      <c r="K214" s="218"/>
      <c r="L214" s="168"/>
      <c r="M214" s="212"/>
      <c r="O214" s="211"/>
      <c r="P214" s="211"/>
      <c r="Q214" s="211"/>
      <c r="R214" s="211"/>
    </row>
    <row r="215" spans="1:18" s="26" customFormat="1" ht="15" hidden="1" outlineLevel="1" x14ac:dyDescent="0.25">
      <c r="A215" s="214" t="s">
        <v>527</v>
      </c>
      <c r="B215" s="363"/>
      <c r="C215" s="154"/>
      <c r="D215" s="55"/>
      <c r="E215" s="168"/>
      <c r="F215" s="186"/>
      <c r="G215" s="341"/>
      <c r="H215" s="170"/>
      <c r="I215" s="165"/>
      <c r="J215" s="165"/>
      <c r="K215" s="218"/>
      <c r="L215" s="168"/>
      <c r="M215" s="212"/>
      <c r="O215" s="211"/>
      <c r="P215" s="211"/>
      <c r="Q215" s="211"/>
      <c r="R215" s="211"/>
    </row>
    <row r="216" spans="1:18" s="26" customFormat="1" ht="15" hidden="1" outlineLevel="1" x14ac:dyDescent="0.25">
      <c r="A216" s="214" t="s">
        <v>527</v>
      </c>
      <c r="B216" s="363"/>
      <c r="C216" s="154"/>
      <c r="D216" s="55"/>
      <c r="E216" s="168"/>
      <c r="F216" s="186"/>
      <c r="G216" s="341"/>
      <c r="H216" s="170"/>
      <c r="I216" s="165"/>
      <c r="J216" s="165"/>
      <c r="K216" s="218"/>
      <c r="L216" s="168"/>
      <c r="M216" s="212"/>
      <c r="O216" s="211"/>
      <c r="P216" s="211"/>
      <c r="Q216" s="211"/>
      <c r="R216" s="211"/>
    </row>
    <row r="217" spans="1:18" s="26" customFormat="1" ht="15" hidden="1" outlineLevel="1" x14ac:dyDescent="0.25">
      <c r="A217" s="214" t="s">
        <v>527</v>
      </c>
      <c r="B217" s="363"/>
      <c r="C217" s="154"/>
      <c r="D217" s="55"/>
      <c r="E217" s="168"/>
      <c r="F217" s="186"/>
      <c r="G217" s="341"/>
      <c r="H217" s="170"/>
      <c r="I217" s="165"/>
      <c r="J217" s="165"/>
      <c r="K217" s="218"/>
      <c r="L217" s="168"/>
      <c r="M217" s="212"/>
      <c r="O217" s="211"/>
      <c r="P217" s="211"/>
      <c r="Q217" s="211"/>
      <c r="R217" s="211"/>
    </row>
    <row r="218" spans="1:18" s="173" customFormat="1" ht="15" collapsed="1" x14ac:dyDescent="0.25">
      <c r="A218" s="173" t="s">
        <v>475</v>
      </c>
      <c r="B218" s="362" t="s">
        <v>206</v>
      </c>
      <c r="C218" s="362"/>
      <c r="D218" s="362"/>
      <c r="E218" s="362"/>
      <c r="F218" s="362"/>
      <c r="G218" s="330"/>
      <c r="H218" s="362"/>
      <c r="I218" s="362"/>
      <c r="J218" s="362"/>
      <c r="K218" s="362"/>
      <c r="L218" s="362"/>
      <c r="M218" s="175"/>
      <c r="O218" s="174"/>
      <c r="P218" s="174"/>
      <c r="Q218" s="174"/>
      <c r="R218" s="174"/>
    </row>
    <row r="219" spans="1:18" s="367" customFormat="1" ht="15" x14ac:dyDescent="0.2">
      <c r="A219" s="217" t="s">
        <v>527</v>
      </c>
      <c r="B219" s="137" t="s">
        <v>129</v>
      </c>
      <c r="C219" s="138" t="s">
        <v>130</v>
      </c>
      <c r="D219" s="138" t="s">
        <v>131</v>
      </c>
      <c r="E219" s="843" t="s">
        <v>132</v>
      </c>
      <c r="F219" s="845"/>
      <c r="G219" s="843" t="s">
        <v>133</v>
      </c>
      <c r="H219" s="844"/>
      <c r="I219" s="844"/>
      <c r="J219" s="844"/>
      <c r="K219" s="845"/>
      <c r="L219" s="139" t="s">
        <v>96</v>
      </c>
      <c r="M219" s="139" t="s">
        <v>760</v>
      </c>
      <c r="O219" s="216"/>
      <c r="P219" s="216"/>
      <c r="Q219" s="216"/>
      <c r="R219" s="216"/>
    </row>
    <row r="220" spans="1:18" s="367" customFormat="1" ht="45" x14ac:dyDescent="0.2">
      <c r="A220" s="217" t="s">
        <v>527</v>
      </c>
      <c r="B220" s="137"/>
      <c r="C220" s="138"/>
      <c r="D220" s="138"/>
      <c r="E220" s="140" t="s">
        <v>134</v>
      </c>
      <c r="F220" s="140" t="s">
        <v>135</v>
      </c>
      <c r="G220" s="329" t="s">
        <v>601</v>
      </c>
      <c r="H220" s="140" t="s">
        <v>136</v>
      </c>
      <c r="I220" s="140" t="s">
        <v>137</v>
      </c>
      <c r="J220" s="140" t="s">
        <v>138</v>
      </c>
      <c r="K220" s="140" t="s">
        <v>139</v>
      </c>
      <c r="L220" s="139"/>
      <c r="M220" s="178"/>
      <c r="O220" s="216"/>
      <c r="P220" s="216"/>
      <c r="Q220" s="216"/>
      <c r="R220" s="216"/>
    </row>
    <row r="221" spans="1:18" ht="28.5" x14ac:dyDescent="0.2">
      <c r="A221" s="172" t="s">
        <v>527</v>
      </c>
      <c r="B221" s="363" t="s">
        <v>140</v>
      </c>
      <c r="C221" s="153" t="s">
        <v>326</v>
      </c>
      <c r="D221" s="55" t="s">
        <v>142</v>
      </c>
      <c r="E221" s="215">
        <v>384680737</v>
      </c>
      <c r="F221" s="4" t="s">
        <v>143</v>
      </c>
      <c r="G221" s="340">
        <v>42278</v>
      </c>
      <c r="H221" s="841">
        <v>350000000</v>
      </c>
      <c r="I221" s="39">
        <f>123.78/111.82</f>
        <v>1.1069576104453587</v>
      </c>
      <c r="J221" s="75" t="s">
        <v>151</v>
      </c>
      <c r="K221" s="197">
        <f>+E221/I221</f>
        <v>347511714.42349327</v>
      </c>
      <c r="L221" s="168" t="s">
        <v>177</v>
      </c>
      <c r="M221" s="54"/>
      <c r="N221" s="1" t="s">
        <v>911</v>
      </c>
    </row>
    <row r="222" spans="1:18" ht="28.5" x14ac:dyDescent="0.2">
      <c r="A222" s="172" t="s">
        <v>527</v>
      </c>
      <c r="B222" s="363" t="s">
        <v>140</v>
      </c>
      <c r="C222" s="153" t="s">
        <v>326</v>
      </c>
      <c r="D222" s="55" t="s">
        <v>142</v>
      </c>
      <c r="E222" s="215">
        <v>2807165</v>
      </c>
      <c r="F222" s="4" t="s">
        <v>143</v>
      </c>
      <c r="G222" s="340">
        <v>42395</v>
      </c>
      <c r="H222" s="842"/>
      <c r="I222" s="74">
        <f>126.15/111.82</f>
        <v>1.1281523877660526</v>
      </c>
      <c r="J222" s="76" t="s">
        <v>154</v>
      </c>
      <c r="K222" s="197">
        <f>+E222/I222</f>
        <v>2488285.297661514</v>
      </c>
      <c r="L222" s="168" t="s">
        <v>177</v>
      </c>
      <c r="M222" s="54"/>
      <c r="N222" s="1" t="s">
        <v>911</v>
      </c>
    </row>
    <row r="223" spans="1:18" ht="42.75" x14ac:dyDescent="0.2">
      <c r="A223" s="172" t="s">
        <v>527</v>
      </c>
      <c r="B223" s="363" t="s">
        <v>144</v>
      </c>
      <c r="C223" s="153" t="s">
        <v>326</v>
      </c>
      <c r="D223" s="55" t="s">
        <v>142</v>
      </c>
      <c r="E223" s="215">
        <v>394853336</v>
      </c>
      <c r="F223" s="4" t="s">
        <v>638</v>
      </c>
      <c r="G223" s="340">
        <v>42398</v>
      </c>
      <c r="H223" s="160">
        <v>350000000</v>
      </c>
      <c r="I223" s="74">
        <f>126.15/111.82</f>
        <v>1.1281523877660526</v>
      </c>
      <c r="J223" s="76" t="s">
        <v>155</v>
      </c>
      <c r="K223" s="197">
        <f>+E223/I223</f>
        <v>350000000.24986124</v>
      </c>
      <c r="L223" s="168" t="s">
        <v>177</v>
      </c>
      <c r="M223" s="54"/>
      <c r="N223" s="1" t="s">
        <v>911</v>
      </c>
    </row>
    <row r="224" spans="1:18" ht="42.75" x14ac:dyDescent="0.2">
      <c r="A224" s="172" t="s">
        <v>527</v>
      </c>
      <c r="B224" s="363" t="s">
        <v>145</v>
      </c>
      <c r="C224" s="153" t="s">
        <v>326</v>
      </c>
      <c r="D224" s="55" t="s">
        <v>142</v>
      </c>
      <c r="E224" s="215">
        <v>417546056</v>
      </c>
      <c r="F224" s="4" t="s">
        <v>638</v>
      </c>
      <c r="G224" s="340">
        <v>42765</v>
      </c>
      <c r="H224" s="160">
        <v>350000000</v>
      </c>
      <c r="I224" s="74">
        <f>133.4/111.82</f>
        <v>1.1929887318905386</v>
      </c>
      <c r="J224" s="76" t="s">
        <v>207</v>
      </c>
      <c r="K224" s="197">
        <f>+E224/I224</f>
        <v>349999999.86446768</v>
      </c>
      <c r="L224" s="168" t="s">
        <v>177</v>
      </c>
      <c r="M224" s="54"/>
      <c r="N224" s="1" t="s">
        <v>911</v>
      </c>
    </row>
    <row r="225" spans="1:13" ht="42.75" x14ac:dyDescent="0.2">
      <c r="A225" s="172" t="s">
        <v>527</v>
      </c>
      <c r="B225" s="363" t="s">
        <v>146</v>
      </c>
      <c r="C225" s="153" t="s">
        <v>326</v>
      </c>
      <c r="D225" s="55" t="s">
        <v>142</v>
      </c>
      <c r="E225" s="215">
        <v>434604722</v>
      </c>
      <c r="F225" s="4" t="s">
        <v>638</v>
      </c>
      <c r="G225" s="340">
        <v>43223</v>
      </c>
      <c r="H225" s="841">
        <v>350000000</v>
      </c>
      <c r="I225" s="74">
        <f>141.05/111.82</f>
        <v>1.2614022536218925</v>
      </c>
      <c r="J225" s="76" t="s">
        <v>236</v>
      </c>
      <c r="K225" s="197">
        <f>+E225/I225</f>
        <v>344540943.02757883</v>
      </c>
      <c r="L225" s="168" t="s">
        <v>177</v>
      </c>
      <c r="M225" s="54" t="s">
        <v>915</v>
      </c>
    </row>
    <row r="226" spans="1:13" ht="42.75" x14ac:dyDescent="0.2">
      <c r="A226" s="172" t="s">
        <v>527</v>
      </c>
      <c r="B226" s="363" t="s">
        <v>282</v>
      </c>
      <c r="C226" s="153" t="s">
        <v>326</v>
      </c>
      <c r="D226" s="55" t="s">
        <v>142</v>
      </c>
      <c r="E226" s="215">
        <v>10047398</v>
      </c>
      <c r="F226" s="4" t="s">
        <v>638</v>
      </c>
      <c r="G226" s="340">
        <v>43263</v>
      </c>
      <c r="H226" s="842"/>
      <c r="I226" s="74">
        <f>142.06/111.82</f>
        <v>1.2704346270792346</v>
      </c>
      <c r="J226" s="76" t="s">
        <v>236</v>
      </c>
      <c r="K226" s="197">
        <f>+E226/I226</f>
        <v>7908630.4685344212</v>
      </c>
      <c r="L226" s="168" t="s">
        <v>639</v>
      </c>
      <c r="M226" s="54" t="s">
        <v>914</v>
      </c>
    </row>
    <row r="227" spans="1:13" ht="42.75" x14ac:dyDescent="0.2">
      <c r="A227" s="172" t="s">
        <v>527</v>
      </c>
      <c r="B227" s="363" t="s">
        <v>147</v>
      </c>
      <c r="C227" s="153" t="s">
        <v>326</v>
      </c>
      <c r="D227" s="55" t="s">
        <v>142</v>
      </c>
      <c r="E227" s="215">
        <v>446029333</v>
      </c>
      <c r="F227" s="4" t="s">
        <v>638</v>
      </c>
      <c r="G227" s="340">
        <v>43399</v>
      </c>
      <c r="H227" s="160">
        <v>350000000</v>
      </c>
      <c r="I227" s="74">
        <f>142.5/111.82</f>
        <v>1.2743695224467895</v>
      </c>
      <c r="J227" s="76" t="s">
        <v>315</v>
      </c>
      <c r="K227" s="197">
        <f>+E227/I227</f>
        <v>350000000.11270177</v>
      </c>
      <c r="L227" s="168" t="s">
        <v>177</v>
      </c>
      <c r="M227" s="54" t="s">
        <v>913</v>
      </c>
    </row>
    <row r="228" spans="1:13" ht="42.75" x14ac:dyDescent="0.2">
      <c r="A228" s="172" t="s">
        <v>527</v>
      </c>
      <c r="B228" s="363" t="s">
        <v>148</v>
      </c>
      <c r="C228" s="153" t="s">
        <v>326</v>
      </c>
      <c r="D228" s="55" t="s">
        <v>142</v>
      </c>
      <c r="E228" s="215">
        <v>477093543</v>
      </c>
      <c r="F228" s="4" t="s">
        <v>638</v>
      </c>
      <c r="G228" s="340">
        <v>43445</v>
      </c>
      <c r="H228" s="160">
        <v>350000000</v>
      </c>
      <c r="I228" s="74">
        <f>142.84/111.82</f>
        <v>1.2774101234126276</v>
      </c>
      <c r="J228" s="76" t="s">
        <v>325</v>
      </c>
      <c r="K228" s="197">
        <f>+E228/I228</f>
        <v>373485018.04998595</v>
      </c>
      <c r="L228" s="168" t="s">
        <v>177</v>
      </c>
      <c r="M228" s="54" t="s">
        <v>912</v>
      </c>
    </row>
    <row r="229" spans="1:13" ht="42.75" x14ac:dyDescent="0.2">
      <c r="A229" s="172" t="s">
        <v>527</v>
      </c>
      <c r="B229" s="363" t="s">
        <v>149</v>
      </c>
      <c r="C229" s="153" t="s">
        <v>326</v>
      </c>
      <c r="D229" s="55" t="s">
        <v>142</v>
      </c>
      <c r="E229" s="215">
        <v>463049327</v>
      </c>
      <c r="F229" s="4" t="s">
        <v>638</v>
      </c>
      <c r="G229" s="340">
        <v>43748</v>
      </c>
      <c r="H229" s="160">
        <v>350000000</v>
      </c>
      <c r="I229" s="74">
        <f>103.26/78.05</f>
        <v>1.322998078155029</v>
      </c>
      <c r="J229" s="76" t="s">
        <v>460</v>
      </c>
      <c r="K229" s="197">
        <f>+E229/I229</f>
        <v>349999999.73222929</v>
      </c>
      <c r="L229" s="168" t="s">
        <v>466</v>
      </c>
      <c r="M229" s="54" t="s">
        <v>906</v>
      </c>
    </row>
    <row r="230" spans="1:13" ht="15" x14ac:dyDescent="0.2">
      <c r="A230" s="172" t="s">
        <v>527</v>
      </c>
      <c r="B230" s="846" t="s">
        <v>150</v>
      </c>
      <c r="C230" s="153" t="s">
        <v>326</v>
      </c>
      <c r="D230" s="55" t="s">
        <v>142</v>
      </c>
      <c r="E230" s="215">
        <v>470672645.74000001</v>
      </c>
      <c r="F230" s="850" t="s">
        <v>638</v>
      </c>
      <c r="G230" s="327">
        <v>44118</v>
      </c>
      <c r="H230" s="841">
        <v>350000000</v>
      </c>
      <c r="I230" s="74">
        <f>105.29/78.05</f>
        <v>1.3490070467648945</v>
      </c>
      <c r="J230" s="76" t="s">
        <v>799</v>
      </c>
      <c r="K230" s="197">
        <f>+E230/I230</f>
        <v>348903029.72748595</v>
      </c>
      <c r="L230" s="863" t="s">
        <v>798</v>
      </c>
      <c r="M230" s="54" t="s">
        <v>764</v>
      </c>
    </row>
    <row r="231" spans="1:13" ht="15" x14ac:dyDescent="0.2">
      <c r="A231" s="172" t="s">
        <v>527</v>
      </c>
      <c r="B231" s="847"/>
      <c r="C231" s="153" t="s">
        <v>326</v>
      </c>
      <c r="D231" s="55"/>
      <c r="E231" s="215">
        <v>1479820</v>
      </c>
      <c r="F231" s="851"/>
      <c r="G231" s="327">
        <v>44134</v>
      </c>
      <c r="H231" s="842"/>
      <c r="I231" s="74">
        <f>105.29/78.05</f>
        <v>1.3490070467648945</v>
      </c>
      <c r="J231" s="76" t="s">
        <v>799</v>
      </c>
      <c r="K231" s="197">
        <f>+E231/I231</f>
        <v>1096969.8071991641</v>
      </c>
      <c r="L231" s="864"/>
      <c r="M231" s="1" t="s">
        <v>818</v>
      </c>
    </row>
    <row r="232" spans="1:13" ht="15" hidden="1" outlineLevel="1" x14ac:dyDescent="0.2">
      <c r="A232" s="172" t="s">
        <v>527</v>
      </c>
      <c r="B232" s="370"/>
      <c r="C232" s="153"/>
      <c r="D232" s="55"/>
      <c r="E232" s="215"/>
      <c r="F232" s="369"/>
      <c r="G232" s="327"/>
      <c r="H232" s="371"/>
      <c r="I232" s="74"/>
      <c r="J232" s="76"/>
      <c r="K232" s="197"/>
      <c r="L232" s="372"/>
      <c r="M232" s="54"/>
    </row>
    <row r="233" spans="1:13" ht="15" hidden="1" outlineLevel="1" x14ac:dyDescent="0.2">
      <c r="A233" s="172" t="s">
        <v>527</v>
      </c>
      <c r="B233" s="370"/>
      <c r="C233" s="153"/>
      <c r="D233" s="55"/>
      <c r="E233" s="215"/>
      <c r="F233" s="369"/>
      <c r="G233" s="327"/>
      <c r="H233" s="371"/>
      <c r="I233" s="74"/>
      <c r="J233" s="76"/>
      <c r="K233" s="197"/>
      <c r="L233" s="372"/>
      <c r="M233" s="54"/>
    </row>
    <row r="234" spans="1:13" ht="15" hidden="1" outlineLevel="1" x14ac:dyDescent="0.2">
      <c r="A234" s="172" t="s">
        <v>527</v>
      </c>
      <c r="B234" s="370"/>
      <c r="C234" s="153"/>
      <c r="D234" s="55"/>
      <c r="E234" s="215"/>
      <c r="F234" s="369"/>
      <c r="G234" s="327"/>
      <c r="H234" s="371"/>
      <c r="I234" s="74"/>
      <c r="J234" s="76"/>
      <c r="K234" s="197"/>
      <c r="L234" s="372"/>
      <c r="M234" s="54"/>
    </row>
    <row r="235" spans="1:13" ht="15" hidden="1" outlineLevel="1" x14ac:dyDescent="0.2">
      <c r="A235" s="172" t="s">
        <v>527</v>
      </c>
      <c r="B235" s="370"/>
      <c r="C235" s="153"/>
      <c r="D235" s="55"/>
      <c r="E235" s="215"/>
      <c r="F235" s="369"/>
      <c r="G235" s="327"/>
      <c r="H235" s="371"/>
      <c r="I235" s="74"/>
      <c r="J235" s="76"/>
      <c r="K235" s="197"/>
      <c r="L235" s="372"/>
      <c r="M235" s="54"/>
    </row>
    <row r="236" spans="1:13" ht="15" hidden="1" outlineLevel="1" x14ac:dyDescent="0.2">
      <c r="A236" s="172" t="s">
        <v>527</v>
      </c>
      <c r="B236" s="370"/>
      <c r="C236" s="153"/>
      <c r="D236" s="55"/>
      <c r="E236" s="215"/>
      <c r="F236" s="369"/>
      <c r="G236" s="327"/>
      <c r="H236" s="371"/>
      <c r="I236" s="74"/>
      <c r="J236" s="76"/>
      <c r="K236" s="197"/>
      <c r="L236" s="372"/>
      <c r="M236" s="54"/>
    </row>
    <row r="237" spans="1:13" ht="15" hidden="1" outlineLevel="1" x14ac:dyDescent="0.2">
      <c r="A237" s="172" t="s">
        <v>527</v>
      </c>
      <c r="B237" s="370"/>
      <c r="C237" s="153"/>
      <c r="D237" s="55"/>
      <c r="E237" s="215"/>
      <c r="F237" s="369"/>
      <c r="G237" s="327"/>
      <c r="H237" s="371"/>
      <c r="I237" s="74"/>
      <c r="J237" s="76"/>
      <c r="K237" s="197"/>
      <c r="L237" s="372"/>
      <c r="M237" s="54"/>
    </row>
    <row r="238" spans="1:13" ht="15" hidden="1" outlineLevel="1" x14ac:dyDescent="0.2">
      <c r="A238" s="172" t="s">
        <v>527</v>
      </c>
      <c r="B238" s="370"/>
      <c r="C238" s="153"/>
      <c r="D238" s="55"/>
      <c r="E238" s="215"/>
      <c r="F238" s="369"/>
      <c r="G238" s="327"/>
      <c r="H238" s="371"/>
      <c r="I238" s="74"/>
      <c r="J238" s="76"/>
      <c r="K238" s="197"/>
      <c r="L238" s="372"/>
      <c r="M238" s="54"/>
    </row>
    <row r="239" spans="1:13" ht="15" hidden="1" outlineLevel="1" x14ac:dyDescent="0.2">
      <c r="A239" s="172" t="s">
        <v>527</v>
      </c>
      <c r="B239" s="370"/>
      <c r="C239" s="153"/>
      <c r="D239" s="55"/>
      <c r="E239" s="215"/>
      <c r="F239" s="369"/>
      <c r="G239" s="327"/>
      <c r="H239" s="371"/>
      <c r="I239" s="74"/>
      <c r="J239" s="76"/>
      <c r="K239" s="197"/>
      <c r="L239" s="372"/>
      <c r="M239" s="54"/>
    </row>
    <row r="240" spans="1:13" ht="15" hidden="1" outlineLevel="1" x14ac:dyDescent="0.2">
      <c r="A240" s="172" t="s">
        <v>527</v>
      </c>
      <c r="B240" s="370"/>
      <c r="C240" s="153"/>
      <c r="D240" s="55"/>
      <c r="E240" s="215"/>
      <c r="F240" s="369"/>
      <c r="G240" s="327"/>
      <c r="H240" s="371"/>
      <c r="I240" s="74"/>
      <c r="J240" s="76"/>
      <c r="K240" s="197"/>
      <c r="L240" s="372"/>
      <c r="M240" s="54"/>
    </row>
    <row r="241" spans="1:18" ht="15" hidden="1" outlineLevel="1" x14ac:dyDescent="0.2">
      <c r="A241" s="172" t="s">
        <v>527</v>
      </c>
      <c r="B241" s="370"/>
      <c r="C241" s="153"/>
      <c r="D241" s="55"/>
      <c r="E241" s="215"/>
      <c r="F241" s="369"/>
      <c r="G241" s="327"/>
      <c r="H241" s="371"/>
      <c r="I241" s="74"/>
      <c r="J241" s="76"/>
      <c r="K241" s="197"/>
      <c r="L241" s="372"/>
      <c r="M241" s="54"/>
    </row>
    <row r="242" spans="1:18" s="173" customFormat="1" ht="25.5" collapsed="1" x14ac:dyDescent="0.25">
      <c r="A242" s="173" t="s">
        <v>327</v>
      </c>
      <c r="B242" s="362" t="s">
        <v>208</v>
      </c>
      <c r="C242" s="362"/>
      <c r="D242" s="362"/>
      <c r="E242" s="362"/>
      <c r="F242" s="362"/>
      <c r="G242" s="330"/>
      <c r="H242" s="362"/>
      <c r="I242" s="362"/>
      <c r="J242" s="362"/>
      <c r="K242" s="362"/>
      <c r="L242" s="362"/>
      <c r="M242" s="175"/>
      <c r="O242" s="174"/>
      <c r="P242" s="174"/>
      <c r="Q242" s="174"/>
      <c r="R242" s="174"/>
    </row>
    <row r="243" spans="1:18" s="173" customFormat="1" ht="15" x14ac:dyDescent="0.25">
      <c r="A243" s="176" t="s">
        <v>527</v>
      </c>
      <c r="B243" s="137" t="s">
        <v>129</v>
      </c>
      <c r="C243" s="138" t="s">
        <v>130</v>
      </c>
      <c r="D243" s="138" t="s">
        <v>131</v>
      </c>
      <c r="E243" s="843" t="s">
        <v>132</v>
      </c>
      <c r="F243" s="845"/>
      <c r="G243" s="843" t="s">
        <v>133</v>
      </c>
      <c r="H243" s="844"/>
      <c r="I243" s="844"/>
      <c r="J243" s="844"/>
      <c r="K243" s="845"/>
      <c r="L243" s="139" t="s">
        <v>96</v>
      </c>
      <c r="M243" s="139" t="s">
        <v>760</v>
      </c>
      <c r="O243" s="174"/>
      <c r="P243" s="174"/>
      <c r="Q243" s="174"/>
      <c r="R243" s="174"/>
    </row>
    <row r="244" spans="1:18" s="173" customFormat="1" ht="45" x14ac:dyDescent="0.25">
      <c r="A244" s="176" t="s">
        <v>527</v>
      </c>
      <c r="B244" s="137"/>
      <c r="C244" s="138"/>
      <c r="D244" s="138"/>
      <c r="E244" s="140" t="s">
        <v>134</v>
      </c>
      <c r="F244" s="140" t="s">
        <v>135</v>
      </c>
      <c r="G244" s="329" t="s">
        <v>601</v>
      </c>
      <c r="H244" s="140" t="s">
        <v>136</v>
      </c>
      <c r="I244" s="140" t="s">
        <v>137</v>
      </c>
      <c r="J244" s="140" t="s">
        <v>138</v>
      </c>
      <c r="K244" s="140" t="s">
        <v>139</v>
      </c>
      <c r="L244" s="139"/>
      <c r="M244" s="175"/>
      <c r="O244" s="174"/>
      <c r="P244" s="174"/>
      <c r="Q244" s="174"/>
      <c r="R244" s="174"/>
    </row>
    <row r="245" spans="1:18" ht="57.75" x14ac:dyDescent="0.25">
      <c r="A245" s="172" t="s">
        <v>527</v>
      </c>
      <c r="B245" s="363" t="s">
        <v>797</v>
      </c>
      <c r="C245" s="153" t="s">
        <v>327</v>
      </c>
      <c r="D245" s="55" t="s">
        <v>142</v>
      </c>
      <c r="E245" s="116">
        <v>310301163.36000001</v>
      </c>
      <c r="F245" s="4" t="s">
        <v>640</v>
      </c>
      <c r="G245" s="336">
        <v>42278</v>
      </c>
      <c r="H245" s="160">
        <v>252000000</v>
      </c>
      <c r="I245" s="39">
        <f>123.78/111.82</f>
        <v>1.1069576104453587</v>
      </c>
      <c r="J245" s="75" t="s">
        <v>151</v>
      </c>
      <c r="K245" s="197">
        <f>+E245/I245</f>
        <v>280318921.367872</v>
      </c>
      <c r="L245" s="168" t="s">
        <v>177</v>
      </c>
      <c r="M245" s="54"/>
      <c r="N245" s="1" t="s">
        <v>911</v>
      </c>
    </row>
    <row r="246" spans="1:18" s="26" customFormat="1" ht="52.5" customHeight="1" x14ac:dyDescent="0.2">
      <c r="A246" s="214" t="s">
        <v>527</v>
      </c>
      <c r="B246" s="846" t="s">
        <v>796</v>
      </c>
      <c r="C246" s="153" t="s">
        <v>327</v>
      </c>
      <c r="D246" s="55" t="s">
        <v>142</v>
      </c>
      <c r="E246" s="136">
        <v>67589211</v>
      </c>
      <c r="F246" s="850" t="s">
        <v>209</v>
      </c>
      <c r="G246" s="328">
        <v>42374</v>
      </c>
      <c r="H246" s="841">
        <v>60000000</v>
      </c>
      <c r="I246" s="115">
        <f>126.15/111.82</f>
        <v>1.1281523877660526</v>
      </c>
      <c r="J246" s="213" t="s">
        <v>154</v>
      </c>
      <c r="K246" s="50">
        <f>+E246/I246</f>
        <v>59911419.532461353</v>
      </c>
      <c r="L246" s="168" t="s">
        <v>177</v>
      </c>
      <c r="M246" s="212"/>
      <c r="N246" s="1" t="s">
        <v>911</v>
      </c>
      <c r="O246" s="211"/>
      <c r="P246" s="211"/>
      <c r="Q246" s="211"/>
      <c r="R246" s="211"/>
    </row>
    <row r="247" spans="1:18" s="26" customFormat="1" ht="44.25" customHeight="1" x14ac:dyDescent="0.2">
      <c r="A247" s="214" t="s">
        <v>527</v>
      </c>
      <c r="B247" s="847"/>
      <c r="C247" s="153" t="s">
        <v>327</v>
      </c>
      <c r="D247" s="55" t="s">
        <v>142</v>
      </c>
      <c r="E247" s="136">
        <v>1896513</v>
      </c>
      <c r="F247" s="851"/>
      <c r="G247" s="328">
        <v>42398</v>
      </c>
      <c r="H247" s="842"/>
      <c r="I247" s="115">
        <f>126.15/111.82</f>
        <v>1.1281523877660526</v>
      </c>
      <c r="J247" s="213" t="s">
        <v>154</v>
      </c>
      <c r="K247" s="50">
        <f>+E247/I247</f>
        <v>1681078.7448275862</v>
      </c>
      <c r="L247" s="168" t="s">
        <v>177</v>
      </c>
      <c r="M247" s="212"/>
      <c r="N247" s="1" t="s">
        <v>911</v>
      </c>
      <c r="O247" s="211"/>
      <c r="P247" s="211"/>
      <c r="Q247" s="211"/>
      <c r="R247" s="211"/>
    </row>
    <row r="248" spans="1:18" ht="15" x14ac:dyDescent="0.25">
      <c r="A248" s="172" t="s">
        <v>527</v>
      </c>
      <c r="B248" s="363" t="s">
        <v>795</v>
      </c>
      <c r="C248" s="153" t="s">
        <v>327</v>
      </c>
      <c r="D248" s="55" t="s">
        <v>142</v>
      </c>
      <c r="E248" s="116">
        <v>71162374</v>
      </c>
      <c r="F248" s="4"/>
      <c r="G248" s="336">
        <v>42556</v>
      </c>
      <c r="H248" s="160">
        <v>60000000</v>
      </c>
      <c r="I248" s="74">
        <f>132.58/111.82</f>
        <v>1.1856555177964587</v>
      </c>
      <c r="J248" s="76" t="s">
        <v>160</v>
      </c>
      <c r="K248" s="197">
        <f>+E248/I248</f>
        <v>60019434.761502482</v>
      </c>
      <c r="L248" s="168" t="s">
        <v>177</v>
      </c>
      <c r="M248" s="54"/>
      <c r="N248" s="1" t="s">
        <v>911</v>
      </c>
    </row>
    <row r="249" spans="1:18" ht="15" x14ac:dyDescent="0.25">
      <c r="A249" s="172" t="s">
        <v>527</v>
      </c>
      <c r="B249" s="363" t="s">
        <v>794</v>
      </c>
      <c r="C249" s="153" t="s">
        <v>327</v>
      </c>
      <c r="D249" s="55" t="s">
        <v>142</v>
      </c>
      <c r="E249" s="116">
        <v>71579324</v>
      </c>
      <c r="F249" s="4" t="s">
        <v>210</v>
      </c>
      <c r="G249" s="336">
        <v>42741</v>
      </c>
      <c r="H249" s="160">
        <v>60000000</v>
      </c>
      <c r="I249" s="74">
        <f>133.4/111.82</f>
        <v>1.1929887318905386</v>
      </c>
      <c r="J249" s="76" t="s">
        <v>165</v>
      </c>
      <c r="K249" s="197">
        <f>+E249/I249</f>
        <v>60000000.072563708</v>
      </c>
      <c r="L249" s="168" t="s">
        <v>177</v>
      </c>
      <c r="M249" s="54"/>
      <c r="N249" s="1" t="s">
        <v>911</v>
      </c>
    </row>
    <row r="250" spans="1:18" ht="15" x14ac:dyDescent="0.25">
      <c r="A250" s="172" t="s">
        <v>527</v>
      </c>
      <c r="B250" s="363" t="s">
        <v>793</v>
      </c>
      <c r="C250" s="153" t="s">
        <v>327</v>
      </c>
      <c r="D250" s="55" t="s">
        <v>142</v>
      </c>
      <c r="E250" s="116">
        <v>300633160</v>
      </c>
      <c r="F250" s="4" t="s">
        <v>211</v>
      </c>
      <c r="G250" s="336">
        <v>42741</v>
      </c>
      <c r="H250" s="160">
        <v>252000000</v>
      </c>
      <c r="I250" s="74">
        <f>133.4/111.82</f>
        <v>1.1929887318905386</v>
      </c>
      <c r="J250" s="76" t="s">
        <v>165</v>
      </c>
      <c r="K250" s="197">
        <f>+E250/I250</f>
        <v>251999999.63418287</v>
      </c>
      <c r="L250" s="168" t="s">
        <v>177</v>
      </c>
      <c r="M250" s="54"/>
      <c r="N250" s="1" t="s">
        <v>911</v>
      </c>
    </row>
    <row r="251" spans="1:18" ht="15" x14ac:dyDescent="0.25">
      <c r="A251" s="172" t="s">
        <v>527</v>
      </c>
      <c r="B251" s="363" t="s">
        <v>792</v>
      </c>
      <c r="C251" s="153" t="s">
        <v>327</v>
      </c>
      <c r="D251" s="55" t="s">
        <v>142</v>
      </c>
      <c r="E251" s="116">
        <v>73891969</v>
      </c>
      <c r="F251" s="4" t="s">
        <v>212</v>
      </c>
      <c r="G251" s="336">
        <v>42913</v>
      </c>
      <c r="H251" s="160">
        <v>60000000</v>
      </c>
      <c r="I251" s="74">
        <f>137.71/111.82</f>
        <v>1.2315328206045431</v>
      </c>
      <c r="J251" s="76" t="s">
        <v>213</v>
      </c>
      <c r="K251" s="197">
        <f>+E251/I251</f>
        <v>59999999.808147557</v>
      </c>
      <c r="L251" s="168" t="s">
        <v>177</v>
      </c>
      <c r="M251" s="54"/>
      <c r="N251" s="1" t="s">
        <v>911</v>
      </c>
    </row>
    <row r="252" spans="1:18" ht="15" x14ac:dyDescent="0.25">
      <c r="A252" s="172" t="s">
        <v>527</v>
      </c>
      <c r="B252" s="363" t="s">
        <v>791</v>
      </c>
      <c r="C252" s="153" t="s">
        <v>327</v>
      </c>
      <c r="D252" s="55" t="s">
        <v>142</v>
      </c>
      <c r="E252" s="116">
        <v>74503666</v>
      </c>
      <c r="F252" s="4" t="s">
        <v>214</v>
      </c>
      <c r="G252" s="336">
        <v>43116</v>
      </c>
      <c r="H252" s="160">
        <v>60000000</v>
      </c>
      <c r="I252" s="74">
        <f>138.85/111.82</f>
        <v>1.2417277767841173</v>
      </c>
      <c r="J252" s="76" t="s">
        <v>215</v>
      </c>
      <c r="K252" s="197">
        <f>+E252/I252</f>
        <v>59999999.511127122</v>
      </c>
      <c r="L252" s="168" t="s">
        <v>641</v>
      </c>
      <c r="M252" s="54"/>
    </row>
    <row r="253" spans="1:18" ht="15" x14ac:dyDescent="0.25">
      <c r="A253" s="172" t="s">
        <v>527</v>
      </c>
      <c r="B253" s="363" t="s">
        <v>790</v>
      </c>
      <c r="C253" s="153" t="s">
        <v>327</v>
      </c>
      <c r="D253" s="55" t="s">
        <v>142</v>
      </c>
      <c r="E253" s="116">
        <f>387419066-74503667</f>
        <v>312915399</v>
      </c>
      <c r="F253" s="4" t="s">
        <v>216</v>
      </c>
      <c r="G253" s="336">
        <v>43116</v>
      </c>
      <c r="H253" s="160">
        <v>252000000</v>
      </c>
      <c r="I253" s="74">
        <f>138.85/111.82</f>
        <v>1.2417277767841173</v>
      </c>
      <c r="J253" s="76" t="s">
        <v>215</v>
      </c>
      <c r="K253" s="197">
        <f>+E253/I253</f>
        <v>251999999.39632699</v>
      </c>
      <c r="L253" s="168" t="s">
        <v>217</v>
      </c>
      <c r="M253" s="54" t="s">
        <v>904</v>
      </c>
      <c r="N253" s="166" t="s">
        <v>910</v>
      </c>
    </row>
    <row r="254" spans="1:18" ht="15" x14ac:dyDescent="0.25">
      <c r="A254" s="172" t="s">
        <v>527</v>
      </c>
      <c r="B254" s="363" t="s">
        <v>789</v>
      </c>
      <c r="C254" s="153" t="s">
        <v>327</v>
      </c>
      <c r="D254" s="55" t="s">
        <v>142</v>
      </c>
      <c r="E254" s="210">
        <v>76344124.489999995</v>
      </c>
      <c r="F254" s="4" t="s">
        <v>297</v>
      </c>
      <c r="G254" s="336">
        <v>43305</v>
      </c>
      <c r="H254" s="160">
        <v>60000000</v>
      </c>
      <c r="I254" s="74">
        <f>142.28/111.82</f>
        <v>1.272402074763012</v>
      </c>
      <c r="J254" s="76" t="s">
        <v>298</v>
      </c>
      <c r="K254" s="197">
        <f>+E254/I254</f>
        <v>60000000.003315993</v>
      </c>
      <c r="L254" s="168" t="s">
        <v>641</v>
      </c>
      <c r="M254" s="54" t="s">
        <v>878</v>
      </c>
      <c r="N254" s="166" t="s">
        <v>909</v>
      </c>
    </row>
    <row r="255" spans="1:18" ht="15" x14ac:dyDescent="0.25">
      <c r="A255" s="172" t="s">
        <v>527</v>
      </c>
      <c r="B255" s="363" t="s">
        <v>788</v>
      </c>
      <c r="C255" s="153" t="s">
        <v>327</v>
      </c>
      <c r="D255" s="55" t="s">
        <v>142</v>
      </c>
      <c r="E255" s="210">
        <v>76644607.900017902</v>
      </c>
      <c r="F255" s="4" t="s">
        <v>642</v>
      </c>
      <c r="G255" s="336">
        <v>43445</v>
      </c>
      <c r="H255" s="160">
        <f>60000000</f>
        <v>60000000</v>
      </c>
      <c r="I255" s="74">
        <f>142.84/111.82</f>
        <v>1.2774101234126276</v>
      </c>
      <c r="J255" s="76" t="s">
        <v>328</v>
      </c>
      <c r="K255" s="197">
        <f>+E255/I255</f>
        <v>60000000.387706533</v>
      </c>
      <c r="L255" s="168" t="s">
        <v>177</v>
      </c>
      <c r="M255" s="852" t="s">
        <v>908</v>
      </c>
    </row>
    <row r="256" spans="1:18" ht="15" x14ac:dyDescent="0.25">
      <c r="A256" s="172" t="s">
        <v>527</v>
      </c>
      <c r="B256" s="363" t="s">
        <v>787</v>
      </c>
      <c r="C256" s="153" t="s">
        <v>327</v>
      </c>
      <c r="D256" s="55" t="s">
        <v>142</v>
      </c>
      <c r="E256" s="210">
        <v>321907351.09998214</v>
      </c>
      <c r="F256" s="4" t="s">
        <v>642</v>
      </c>
      <c r="G256" s="336">
        <v>43445</v>
      </c>
      <c r="H256" s="160">
        <v>252000000</v>
      </c>
      <c r="I256" s="74">
        <f>142.84/111.82</f>
        <v>1.2774101234126276</v>
      </c>
      <c r="J256" s="76" t="s">
        <v>328</v>
      </c>
      <c r="K256" s="197">
        <f>+E256/I256</f>
        <v>252000000</v>
      </c>
      <c r="L256" s="168" t="s">
        <v>177</v>
      </c>
      <c r="M256" s="853"/>
    </row>
    <row r="257" spans="1:18" ht="15" x14ac:dyDescent="0.25">
      <c r="A257" s="172" t="s">
        <v>527</v>
      </c>
      <c r="B257" s="363" t="s">
        <v>786</v>
      </c>
      <c r="C257" s="153" t="s">
        <v>327</v>
      </c>
      <c r="D257" s="55" t="s">
        <v>142</v>
      </c>
      <c r="E257" s="210">
        <v>79133889</v>
      </c>
      <c r="F257" s="4" t="s">
        <v>643</v>
      </c>
      <c r="G257" s="336">
        <v>43686</v>
      </c>
      <c r="H257" s="160">
        <v>60000000</v>
      </c>
      <c r="I257" s="74">
        <f>102.71/78.05</f>
        <v>1.3159513132607303</v>
      </c>
      <c r="J257" s="76" t="s">
        <v>418</v>
      </c>
      <c r="K257" s="197">
        <f>+E257/I257</f>
        <v>60134359.2293837</v>
      </c>
      <c r="L257" s="168" t="s">
        <v>641</v>
      </c>
      <c r="M257" s="54" t="s">
        <v>907</v>
      </c>
    </row>
    <row r="258" spans="1:18" ht="15" x14ac:dyDescent="0.25">
      <c r="A258" s="172" t="s">
        <v>527</v>
      </c>
      <c r="B258" s="363" t="s">
        <v>785</v>
      </c>
      <c r="C258" s="153" t="s">
        <v>327</v>
      </c>
      <c r="D258" s="55" t="s">
        <v>142</v>
      </c>
      <c r="E258" s="210">
        <v>333395516</v>
      </c>
      <c r="F258" s="4" t="s">
        <v>467</v>
      </c>
      <c r="G258" s="336">
        <v>43748</v>
      </c>
      <c r="H258" s="160">
        <v>252000000</v>
      </c>
      <c r="I258" s="74">
        <f>103.26/78.05</f>
        <v>1.322998078155029</v>
      </c>
      <c r="J258" s="76" t="s">
        <v>460</v>
      </c>
      <c r="K258" s="197">
        <f>+E258/I258</f>
        <v>252000000.23048612</v>
      </c>
      <c r="L258" s="168" t="s">
        <v>644</v>
      </c>
      <c r="M258" s="54" t="s">
        <v>906</v>
      </c>
    </row>
    <row r="259" spans="1:18" ht="15" x14ac:dyDescent="0.25">
      <c r="A259" s="172" t="s">
        <v>527</v>
      </c>
      <c r="B259" s="363" t="s">
        <v>784</v>
      </c>
      <c r="C259" s="153" t="s">
        <v>327</v>
      </c>
      <c r="D259" s="55" t="s">
        <v>142</v>
      </c>
      <c r="E259" s="210">
        <v>79795004</v>
      </c>
      <c r="F259" s="4" t="s">
        <v>645</v>
      </c>
      <c r="G259" s="336">
        <v>43844</v>
      </c>
      <c r="H259" s="160">
        <v>60000000</v>
      </c>
      <c r="I259" s="74">
        <f>103.8/78.05</f>
        <v>1.3299167200512492</v>
      </c>
      <c r="J259" s="76" t="s">
        <v>471</v>
      </c>
      <c r="K259" s="197">
        <f>+E259/I259</f>
        <v>60000000.599229291</v>
      </c>
      <c r="L259" s="168" t="s">
        <v>641</v>
      </c>
      <c r="M259" s="54" t="s">
        <v>894</v>
      </c>
    </row>
    <row r="260" spans="1:18" s="2" customFormat="1" ht="15" x14ac:dyDescent="0.25">
      <c r="A260" s="172" t="s">
        <v>527</v>
      </c>
      <c r="B260" s="363" t="s">
        <v>783</v>
      </c>
      <c r="C260" s="208" t="s">
        <v>327</v>
      </c>
      <c r="D260" s="55" t="s">
        <v>142</v>
      </c>
      <c r="E260" s="206">
        <v>80694426.650000006</v>
      </c>
      <c r="F260" s="209" t="s">
        <v>646</v>
      </c>
      <c r="G260" s="339">
        <v>44026</v>
      </c>
      <c r="H260" s="205">
        <v>60000000</v>
      </c>
      <c r="I260" s="207">
        <f>104.97/78.05</f>
        <v>1.3449071108263935</v>
      </c>
      <c r="J260" s="76" t="s">
        <v>633</v>
      </c>
      <c r="K260" s="197">
        <f>+E260/I260</f>
        <v>60000000.000309609</v>
      </c>
      <c r="L260" s="168" t="s">
        <v>177</v>
      </c>
      <c r="M260" s="54" t="s">
        <v>905</v>
      </c>
      <c r="O260" s="22"/>
      <c r="P260" s="22"/>
      <c r="Q260" s="22"/>
      <c r="R260" s="22"/>
    </row>
    <row r="261" spans="1:18" ht="15" x14ac:dyDescent="0.25">
      <c r="A261" s="172" t="s">
        <v>527</v>
      </c>
      <c r="B261" s="846" t="s">
        <v>782</v>
      </c>
      <c r="C261" s="208" t="s">
        <v>327</v>
      </c>
      <c r="D261" s="55" t="s">
        <v>142</v>
      </c>
      <c r="E261" s="206">
        <v>338884304.93000001</v>
      </c>
      <c r="F261" s="4" t="s">
        <v>781</v>
      </c>
      <c r="G261" s="339">
        <v>44118</v>
      </c>
      <c r="H261" s="848">
        <v>252000000</v>
      </c>
      <c r="I261" s="207">
        <f>105.29/78.05</f>
        <v>1.3490070467648945</v>
      </c>
      <c r="J261" s="76" t="s">
        <v>780</v>
      </c>
      <c r="K261" s="197">
        <f>+E261/I261</f>
        <v>251210181.4017143</v>
      </c>
      <c r="L261" s="168" t="s">
        <v>779</v>
      </c>
      <c r="M261" s="54" t="s">
        <v>764</v>
      </c>
    </row>
    <row r="262" spans="1:18" ht="15" x14ac:dyDescent="0.25">
      <c r="A262" s="172" t="s">
        <v>527</v>
      </c>
      <c r="B262" s="847"/>
      <c r="C262" s="208" t="s">
        <v>327</v>
      </c>
      <c r="D262" s="55" t="s">
        <v>142</v>
      </c>
      <c r="E262" s="206">
        <v>1065471</v>
      </c>
      <c r="F262" s="4" t="s">
        <v>821</v>
      </c>
      <c r="G262" s="339">
        <v>44134</v>
      </c>
      <c r="H262" s="849"/>
      <c r="I262" s="207">
        <f>105.29/78.05</f>
        <v>1.3490070467648945</v>
      </c>
      <c r="J262" s="76" t="s">
        <v>780</v>
      </c>
      <c r="K262" s="197">
        <f>+E262/I262</f>
        <v>789818.70595498139</v>
      </c>
      <c r="L262" s="168" t="s">
        <v>177</v>
      </c>
      <c r="M262" s="54" t="s">
        <v>818</v>
      </c>
    </row>
    <row r="263" spans="1:18" ht="15" x14ac:dyDescent="0.25">
      <c r="A263" s="172" t="s">
        <v>527</v>
      </c>
      <c r="B263" s="846" t="s">
        <v>1068</v>
      </c>
      <c r="C263" s="1103" t="s">
        <v>327</v>
      </c>
      <c r="D263" s="1102" t="s">
        <v>142</v>
      </c>
      <c r="E263" s="206">
        <v>81153415.859999999</v>
      </c>
      <c r="F263" s="1101" t="s">
        <v>1085</v>
      </c>
      <c r="G263" s="339">
        <v>44239</v>
      </c>
      <c r="H263" s="1100">
        <v>60000000</v>
      </c>
      <c r="I263" s="338">
        <f>[29]IPC!$T$10/78.05</f>
        <v>1.3569506726457399</v>
      </c>
      <c r="J263" s="316" t="s">
        <v>1070</v>
      </c>
      <c r="K263" s="226">
        <f>+E263/I263</f>
        <v>59805722.857832126</v>
      </c>
      <c r="L263" s="863" t="s">
        <v>1457</v>
      </c>
      <c r="M263" s="54" t="s">
        <v>1080</v>
      </c>
    </row>
    <row r="264" spans="1:18" ht="15" x14ac:dyDescent="0.25">
      <c r="A264" s="172" t="s">
        <v>527</v>
      </c>
      <c r="B264" s="847"/>
      <c r="C264" s="1099"/>
      <c r="D264" s="1098"/>
      <c r="E264" s="206">
        <f>331023.61-$E$271</f>
        <v>263624.49874438561</v>
      </c>
      <c r="F264" s="1097"/>
      <c r="G264" s="339">
        <v>44267</v>
      </c>
      <c r="H264" s="1096"/>
      <c r="I264" s="338">
        <f>[29]IPC!$T$10/78.05</f>
        <v>1.3569506726457399</v>
      </c>
      <c r="J264" s="316" t="s">
        <v>1070</v>
      </c>
      <c r="K264" s="226">
        <f>+E264/I264</f>
        <v>194277.14216787176</v>
      </c>
      <c r="L264" s="864"/>
      <c r="M264" s="54" t="s">
        <v>1139</v>
      </c>
    </row>
    <row r="265" spans="1:18" ht="15" hidden="1" outlineLevel="1" x14ac:dyDescent="0.25">
      <c r="A265" s="172" t="s">
        <v>527</v>
      </c>
      <c r="B265" s="363"/>
      <c r="C265" s="208"/>
      <c r="D265" s="55"/>
      <c r="E265" s="206"/>
      <c r="F265" s="4"/>
      <c r="G265" s="339"/>
      <c r="H265" s="205"/>
      <c r="I265" s="338"/>
      <c r="J265" s="316"/>
      <c r="K265" s="226"/>
      <c r="L265" s="168"/>
      <c r="M265" s="54"/>
    </row>
    <row r="266" spans="1:18" ht="15" hidden="1" outlineLevel="1" x14ac:dyDescent="0.25">
      <c r="A266" s="172" t="s">
        <v>527</v>
      </c>
      <c r="B266" s="363"/>
      <c r="C266" s="208"/>
      <c r="D266" s="55"/>
      <c r="E266" s="206"/>
      <c r="F266" s="4"/>
      <c r="G266" s="339"/>
      <c r="H266" s="205"/>
      <c r="I266" s="338"/>
      <c r="J266" s="316"/>
      <c r="K266" s="226"/>
      <c r="L266" s="168"/>
      <c r="M266" s="54"/>
    </row>
    <row r="267" spans="1:18" ht="15" hidden="1" outlineLevel="1" x14ac:dyDescent="0.25">
      <c r="A267" s="172" t="s">
        <v>527</v>
      </c>
      <c r="B267" s="363"/>
      <c r="C267" s="208"/>
      <c r="D267" s="55"/>
      <c r="E267" s="206"/>
      <c r="F267" s="4"/>
      <c r="G267" s="339"/>
      <c r="H267" s="205"/>
      <c r="I267" s="338"/>
      <c r="J267" s="316"/>
      <c r="K267" s="226"/>
      <c r="L267" s="168"/>
      <c r="M267" s="54"/>
    </row>
    <row r="268" spans="1:18" ht="15" hidden="1" outlineLevel="1" x14ac:dyDescent="0.25">
      <c r="A268" s="172" t="s">
        <v>527</v>
      </c>
      <c r="B268" s="363"/>
      <c r="C268" s="208"/>
      <c r="D268" s="55"/>
      <c r="E268" s="206"/>
      <c r="F268" s="4"/>
      <c r="G268" s="339"/>
      <c r="H268" s="205"/>
      <c r="I268" s="338"/>
      <c r="J268" s="316"/>
      <c r="K268" s="226"/>
      <c r="L268" s="168"/>
      <c r="M268" s="54"/>
    </row>
    <row r="269" spans="1:18" ht="15" hidden="1" outlineLevel="1" x14ac:dyDescent="0.25">
      <c r="A269" s="172" t="s">
        <v>527</v>
      </c>
      <c r="B269" s="363"/>
      <c r="C269" s="208"/>
      <c r="D269" s="55"/>
      <c r="E269" s="206"/>
      <c r="F269" s="4"/>
      <c r="G269" s="339"/>
      <c r="H269" s="205"/>
      <c r="I269" s="338"/>
      <c r="J269" s="316"/>
      <c r="K269" s="226"/>
      <c r="L269" s="168"/>
      <c r="M269" s="54"/>
    </row>
    <row r="270" spans="1:18" ht="15" collapsed="1" x14ac:dyDescent="0.25">
      <c r="A270" s="172" t="s">
        <v>527</v>
      </c>
      <c r="B270" s="199" t="s">
        <v>1456</v>
      </c>
      <c r="C270" s="208"/>
      <c r="D270" s="55"/>
      <c r="E270" s="206"/>
      <c r="F270" s="4"/>
      <c r="G270" s="339"/>
      <c r="H270" s="205"/>
      <c r="I270" s="338"/>
      <c r="J270" s="316"/>
      <c r="K270" s="226"/>
      <c r="L270" s="168"/>
      <c r="M270" s="54"/>
    </row>
    <row r="271" spans="1:18" ht="15" x14ac:dyDescent="0.25">
      <c r="A271" s="172" t="s">
        <v>527</v>
      </c>
      <c r="B271" s="366" t="s">
        <v>1455</v>
      </c>
      <c r="C271" s="208" t="s">
        <v>1454</v>
      </c>
      <c r="D271" s="55" t="s">
        <v>142</v>
      </c>
      <c r="E271" s="206">
        <v>67399.111255614378</v>
      </c>
      <c r="F271" s="4" t="s">
        <v>1453</v>
      </c>
      <c r="G271" s="339">
        <v>44267</v>
      </c>
      <c r="H271" s="205"/>
      <c r="I271" s="338">
        <f>[29]IPC!$T$10/78.05</f>
        <v>1.3569506726457399</v>
      </c>
      <c r="J271" s="316" t="s">
        <v>1070</v>
      </c>
      <c r="K271" s="226">
        <f>+E271/I271</f>
        <v>49669.536715142123</v>
      </c>
      <c r="L271" s="168" t="s">
        <v>1452</v>
      </c>
      <c r="M271" s="54" t="s">
        <v>1139</v>
      </c>
    </row>
    <row r="272" spans="1:18" ht="15" outlineLevel="1" x14ac:dyDescent="0.25">
      <c r="A272" s="172" t="s">
        <v>527</v>
      </c>
      <c r="B272" s="363"/>
      <c r="C272" s="208"/>
      <c r="D272" s="55"/>
      <c r="E272" s="206"/>
      <c r="F272" s="4"/>
      <c r="G272" s="339"/>
      <c r="H272" s="205"/>
      <c r="I272" s="338"/>
      <c r="J272" s="316"/>
      <c r="K272" s="226"/>
      <c r="L272" s="168"/>
      <c r="M272" s="54"/>
    </row>
    <row r="273" spans="1:18" ht="15" outlineLevel="1" x14ac:dyDescent="0.25">
      <c r="A273" s="172" t="s">
        <v>527</v>
      </c>
      <c r="B273" s="363"/>
      <c r="C273" s="208"/>
      <c r="D273" s="55"/>
      <c r="E273" s="206"/>
      <c r="F273" s="4"/>
      <c r="G273" s="339"/>
      <c r="H273" s="205"/>
      <c r="I273" s="338"/>
      <c r="J273" s="316"/>
      <c r="K273" s="226"/>
      <c r="L273" s="168"/>
      <c r="M273" s="54"/>
    </row>
    <row r="274" spans="1:18" s="173" customFormat="1" ht="45" x14ac:dyDescent="0.25">
      <c r="A274" s="173" t="s">
        <v>476</v>
      </c>
      <c r="B274" s="362" t="s">
        <v>218</v>
      </c>
      <c r="C274" s="362"/>
      <c r="D274" s="362"/>
      <c r="E274" s="362"/>
      <c r="F274" s="362"/>
      <c r="G274" s="330"/>
      <c r="H274" s="362"/>
      <c r="I274" s="362"/>
      <c r="J274" s="362"/>
      <c r="K274" s="362"/>
      <c r="L274" s="362"/>
      <c r="M274" s="175"/>
      <c r="O274" s="174"/>
      <c r="P274" s="174"/>
      <c r="Q274" s="174"/>
      <c r="R274" s="174"/>
    </row>
    <row r="275" spans="1:18" s="173" customFormat="1" ht="15" x14ac:dyDescent="0.25">
      <c r="A275" s="176" t="s">
        <v>527</v>
      </c>
      <c r="B275" s="137" t="s">
        <v>129</v>
      </c>
      <c r="C275" s="138" t="s">
        <v>130</v>
      </c>
      <c r="D275" s="138" t="s">
        <v>131</v>
      </c>
      <c r="E275" s="843" t="s">
        <v>132</v>
      </c>
      <c r="F275" s="845"/>
      <c r="G275" s="843" t="s">
        <v>133</v>
      </c>
      <c r="H275" s="844"/>
      <c r="I275" s="844"/>
      <c r="J275" s="844"/>
      <c r="K275" s="845"/>
      <c r="L275" s="139" t="s">
        <v>96</v>
      </c>
      <c r="M275" s="139" t="s">
        <v>760</v>
      </c>
      <c r="O275" s="174"/>
      <c r="P275" s="174"/>
      <c r="Q275" s="174"/>
      <c r="R275" s="174"/>
    </row>
    <row r="276" spans="1:18" s="173" customFormat="1" ht="45" x14ac:dyDescent="0.25">
      <c r="A276" s="176" t="s">
        <v>527</v>
      </c>
      <c r="B276" s="137"/>
      <c r="C276" s="138"/>
      <c r="D276" s="138"/>
      <c r="E276" s="140" t="s">
        <v>134</v>
      </c>
      <c r="F276" s="140" t="s">
        <v>135</v>
      </c>
      <c r="G276" s="329" t="s">
        <v>601</v>
      </c>
      <c r="H276" s="140" t="s">
        <v>136</v>
      </c>
      <c r="I276" s="140" t="s">
        <v>137</v>
      </c>
      <c r="J276" s="140" t="s">
        <v>138</v>
      </c>
      <c r="K276" s="140" t="s">
        <v>139</v>
      </c>
      <c r="L276" s="139"/>
      <c r="M276" s="175"/>
      <c r="O276" s="138" t="s">
        <v>778</v>
      </c>
      <c r="P276" s="138" t="str">
        <f>+H276</f>
        <v>Aporte establecido contractual</v>
      </c>
      <c r="Q276" s="138" t="str">
        <f>+E276</f>
        <v>Aporte consignado
pesos corrientes</v>
      </c>
      <c r="R276" s="138" t="str">
        <f>+K276</f>
        <v>Aportes efectuados en pesos del mes de referencia</v>
      </c>
    </row>
    <row r="277" spans="1:18" ht="15" hidden="1" x14ac:dyDescent="0.25">
      <c r="A277" s="172" t="s">
        <v>527</v>
      </c>
      <c r="B277" s="363" t="s">
        <v>140</v>
      </c>
      <c r="C277" s="153" t="s">
        <v>50</v>
      </c>
      <c r="D277" s="55" t="s">
        <v>142</v>
      </c>
      <c r="E277" s="116">
        <v>1137653386</v>
      </c>
      <c r="F277" s="4" t="s">
        <v>219</v>
      </c>
      <c r="G277" s="336">
        <v>42913</v>
      </c>
      <c r="H277" s="160">
        <v>923770253.59000003</v>
      </c>
      <c r="I277" s="39">
        <f>137.71/111.82</f>
        <v>1.2315328206045431</v>
      </c>
      <c r="J277" s="75" t="s">
        <v>184</v>
      </c>
      <c r="K277" s="197">
        <f>+E277/I277</f>
        <v>923770253.59465539</v>
      </c>
      <c r="L277" s="168" t="s">
        <v>177</v>
      </c>
      <c r="M277" s="54"/>
      <c r="N277" s="348">
        <f>+H277-K277+M276</f>
        <v>-4.6553611755371094E-3</v>
      </c>
      <c r="P277" s="204"/>
      <c r="Q277" s="204"/>
      <c r="R277" s="204"/>
    </row>
    <row r="278" spans="1:18" ht="15" hidden="1" x14ac:dyDescent="0.25">
      <c r="A278" s="172" t="s">
        <v>527</v>
      </c>
      <c r="B278" s="363" t="s">
        <v>144</v>
      </c>
      <c r="C278" s="154" t="s">
        <v>50</v>
      </c>
      <c r="D278" s="55" t="s">
        <v>142</v>
      </c>
      <c r="E278" s="116">
        <v>1138975183</v>
      </c>
      <c r="F278" s="4" t="s">
        <v>220</v>
      </c>
      <c r="G278" s="336">
        <v>42942</v>
      </c>
      <c r="H278" s="160">
        <v>923770253.59000003</v>
      </c>
      <c r="I278" s="39">
        <f>137.87/111.82</f>
        <v>1.2329636916472904</v>
      </c>
      <c r="J278" s="75" t="s">
        <v>186</v>
      </c>
      <c r="K278" s="197">
        <f>+E278/I278</f>
        <v>923770254.31972146</v>
      </c>
      <c r="L278" s="168" t="s">
        <v>177</v>
      </c>
      <c r="M278" s="54"/>
      <c r="N278" s="348">
        <f>+H278-K278+N277</f>
        <v>-0.73437678813934326</v>
      </c>
      <c r="P278" s="203">
        <f>SUM(H277:H346)</f>
        <v>106967491538.93999</v>
      </c>
      <c r="Q278" s="203">
        <f>SUM(E277:E346)</f>
        <v>141423729785.12006</v>
      </c>
      <c r="R278" s="203">
        <f>SUM(K277:K346)</f>
        <v>108851003214.18733</v>
      </c>
    </row>
    <row r="279" spans="1:18" ht="15" hidden="1" x14ac:dyDescent="0.25">
      <c r="A279" s="172" t="s">
        <v>527</v>
      </c>
      <c r="B279" s="363" t="s">
        <v>145</v>
      </c>
      <c r="C279" s="154" t="s">
        <v>50</v>
      </c>
      <c r="D279" s="55" t="s">
        <v>142</v>
      </c>
      <c r="E279" s="116">
        <v>1139966530</v>
      </c>
      <c r="F279" s="4" t="s">
        <v>221</v>
      </c>
      <c r="G279" s="336">
        <v>42984</v>
      </c>
      <c r="H279" s="160">
        <v>923770253.59000003</v>
      </c>
      <c r="I279" s="39">
        <f>137.99/111.82</f>
        <v>1.2340368449293508</v>
      </c>
      <c r="J279" s="75" t="s">
        <v>222</v>
      </c>
      <c r="K279" s="197">
        <f>+E279/I279</f>
        <v>923770254.25465608</v>
      </c>
      <c r="L279" s="168" t="s">
        <v>177</v>
      </c>
      <c r="M279" s="54"/>
      <c r="N279" s="348">
        <f>+H279-K279+N278</f>
        <v>-1.3990328311920166</v>
      </c>
    </row>
    <row r="280" spans="1:18" ht="15" hidden="1" x14ac:dyDescent="0.25">
      <c r="A280" s="172" t="s">
        <v>527</v>
      </c>
      <c r="B280" s="363" t="s">
        <v>146</v>
      </c>
      <c r="C280" s="154" t="s">
        <v>50</v>
      </c>
      <c r="D280" s="55" t="s">
        <v>142</v>
      </c>
      <c r="E280" s="116">
        <v>1140462203</v>
      </c>
      <c r="F280" s="4" t="s">
        <v>223</v>
      </c>
      <c r="G280" s="336">
        <v>43017</v>
      </c>
      <c r="H280" s="160">
        <v>923770253.59000003</v>
      </c>
      <c r="I280" s="39">
        <f>138.05/111.82</f>
        <v>1.2345734215703812</v>
      </c>
      <c r="J280" s="75" t="s">
        <v>224</v>
      </c>
      <c r="K280" s="197">
        <f>+E280/I280</f>
        <v>923770253.81716752</v>
      </c>
      <c r="L280" s="168" t="s">
        <v>177</v>
      </c>
      <c r="M280" s="54"/>
      <c r="N280" s="348">
        <f>+H280-K280+N279</f>
        <v>-1.6262003183364868</v>
      </c>
    </row>
    <row r="281" spans="1:18" ht="15" hidden="1" x14ac:dyDescent="0.25">
      <c r="A281" s="172" t="s">
        <v>527</v>
      </c>
      <c r="B281" s="363" t="s">
        <v>147</v>
      </c>
      <c r="C281" s="154" t="s">
        <v>50</v>
      </c>
      <c r="D281" s="55" t="s">
        <v>142</v>
      </c>
      <c r="E281" s="116">
        <v>1140627428</v>
      </c>
      <c r="F281" s="4" t="s">
        <v>225</v>
      </c>
      <c r="G281" s="336">
        <v>43053</v>
      </c>
      <c r="H281" s="160">
        <v>923770253.59000003</v>
      </c>
      <c r="I281" s="39">
        <f>138.07/111.82</f>
        <v>1.2347522804507245</v>
      </c>
      <c r="J281" s="75" t="s">
        <v>226</v>
      </c>
      <c r="K281" s="197">
        <f>+E281/I281</f>
        <v>923770254.21134198</v>
      </c>
      <c r="L281" s="168" t="s">
        <v>177</v>
      </c>
      <c r="M281" s="54"/>
      <c r="N281" s="348">
        <f>+H281-K281+N280</f>
        <v>-2.2475422620773315</v>
      </c>
      <c r="O281" s="867"/>
      <c r="P281" s="867"/>
      <c r="Q281" s="867"/>
    </row>
    <row r="282" spans="1:18" ht="15" hidden="1" x14ac:dyDescent="0.25">
      <c r="A282" s="172" t="s">
        <v>527</v>
      </c>
      <c r="B282" s="363" t="s">
        <v>148</v>
      </c>
      <c r="C282" s="154" t="s">
        <v>50</v>
      </c>
      <c r="D282" s="55" t="s">
        <v>142</v>
      </c>
      <c r="E282" s="116">
        <v>1142692734</v>
      </c>
      <c r="F282" s="4" t="s">
        <v>227</v>
      </c>
      <c r="G282" s="336">
        <v>43023</v>
      </c>
      <c r="H282" s="160">
        <v>923770253.59000003</v>
      </c>
      <c r="I282" s="39">
        <f>138.32/111.82</f>
        <v>1.2369880164550171</v>
      </c>
      <c r="J282" s="75" t="s">
        <v>228</v>
      </c>
      <c r="K282" s="197">
        <f>+E282/I282</f>
        <v>923770253.87420464</v>
      </c>
      <c r="L282" s="168" t="s">
        <v>177</v>
      </c>
      <c r="M282" s="54"/>
      <c r="N282" s="348">
        <f>+H282-K282+N281</f>
        <v>-2.5317468643188477</v>
      </c>
    </row>
    <row r="283" spans="1:18" ht="15" hidden="1" x14ac:dyDescent="0.25">
      <c r="A283" s="172" t="s">
        <v>527</v>
      </c>
      <c r="B283" s="363" t="s">
        <v>149</v>
      </c>
      <c r="C283" s="154" t="s">
        <v>50</v>
      </c>
      <c r="D283" s="55" t="s">
        <v>142</v>
      </c>
      <c r="E283" s="116">
        <v>1147071184</v>
      </c>
      <c r="F283" s="4" t="s">
        <v>229</v>
      </c>
      <c r="G283" s="336">
        <v>43116</v>
      </c>
      <c r="H283" s="160">
        <v>923770253.59000003</v>
      </c>
      <c r="I283" s="39">
        <f>138.85/111.82</f>
        <v>1.2417277767841173</v>
      </c>
      <c r="J283" s="75" t="s">
        <v>230</v>
      </c>
      <c r="K283" s="197">
        <f>+E283/I283</f>
        <v>923770254.19431043</v>
      </c>
      <c r="L283" s="168" t="s">
        <v>177</v>
      </c>
      <c r="M283" s="54" t="s">
        <v>904</v>
      </c>
      <c r="N283" s="348">
        <f>+H283-K283+N282</f>
        <v>-3.1360572576522827</v>
      </c>
    </row>
    <row r="284" spans="1:18" ht="15" hidden="1" x14ac:dyDescent="0.25">
      <c r="A284" s="172" t="s">
        <v>527</v>
      </c>
      <c r="B284" s="363" t="s">
        <v>150</v>
      </c>
      <c r="C284" s="154" t="s">
        <v>50</v>
      </c>
      <c r="D284" s="55" t="s">
        <v>142</v>
      </c>
      <c r="E284" s="116">
        <v>1154258450</v>
      </c>
      <c r="F284" s="4" t="s">
        <v>231</v>
      </c>
      <c r="G284" s="336">
        <v>43150</v>
      </c>
      <c r="H284" s="160">
        <v>923770253.59000003</v>
      </c>
      <c r="I284" s="39">
        <f>139.72/111.82</f>
        <v>1.2495081380790556</v>
      </c>
      <c r="J284" s="75" t="s">
        <v>232</v>
      </c>
      <c r="K284" s="197">
        <f>+E284/I284</f>
        <v>923770253.9292872</v>
      </c>
      <c r="L284" s="168" t="s">
        <v>177</v>
      </c>
      <c r="M284" s="54" t="s">
        <v>884</v>
      </c>
      <c r="N284" s="348">
        <f>+H284-K284+N283</f>
        <v>-3.4753444194793701</v>
      </c>
    </row>
    <row r="285" spans="1:18" ht="15" hidden="1" x14ac:dyDescent="0.25">
      <c r="A285" s="172" t="s">
        <v>527</v>
      </c>
      <c r="B285" s="363" t="s">
        <v>178</v>
      </c>
      <c r="C285" s="154" t="s">
        <v>50</v>
      </c>
      <c r="D285" s="55" t="s">
        <v>142</v>
      </c>
      <c r="E285" s="116">
        <v>1162437063</v>
      </c>
      <c r="F285" s="4" t="s">
        <v>233</v>
      </c>
      <c r="G285" s="336">
        <v>43171</v>
      </c>
      <c r="H285" s="160">
        <v>923770253.59000003</v>
      </c>
      <c r="I285" s="39">
        <f>140.71/111.82</f>
        <v>1.2583616526560546</v>
      </c>
      <c r="J285" s="75" t="s">
        <v>234</v>
      </c>
      <c r="K285" s="197">
        <f>+E285/I285</f>
        <v>923770253.60429239</v>
      </c>
      <c r="L285" s="168" t="s">
        <v>177</v>
      </c>
      <c r="M285" s="54" t="s">
        <v>903</v>
      </c>
      <c r="N285" s="348">
        <f>+H285-K285+N284</f>
        <v>-3.4896367788314819</v>
      </c>
    </row>
    <row r="286" spans="1:18" ht="15" hidden="1" x14ac:dyDescent="0.25">
      <c r="A286" s="172" t="s">
        <v>527</v>
      </c>
      <c r="B286" s="363" t="s">
        <v>179</v>
      </c>
      <c r="C286" s="154" t="s">
        <v>50</v>
      </c>
      <c r="D286" s="55" t="s">
        <v>142</v>
      </c>
      <c r="E286" s="116">
        <v>1165245880</v>
      </c>
      <c r="F286" s="4" t="s">
        <v>235</v>
      </c>
      <c r="G286" s="336">
        <v>43209</v>
      </c>
      <c r="H286" s="160">
        <v>923770253.59000003</v>
      </c>
      <c r="I286" s="77">
        <f>141.05/111.82</f>
        <v>1.2614022536218925</v>
      </c>
      <c r="J286" s="75" t="s">
        <v>236</v>
      </c>
      <c r="K286" s="197">
        <f>+E286/I286</f>
        <v>923770253.82204878</v>
      </c>
      <c r="L286" s="168" t="s">
        <v>177</v>
      </c>
      <c r="M286" s="54" t="s">
        <v>902</v>
      </c>
      <c r="N286" s="348">
        <f>+H286-K286+N285</f>
        <v>-3.721685528755188</v>
      </c>
    </row>
    <row r="287" spans="1:18" ht="15" hidden="1" x14ac:dyDescent="0.25">
      <c r="A287" s="172" t="s">
        <v>527</v>
      </c>
      <c r="B287" s="363" t="s">
        <v>180</v>
      </c>
      <c r="C287" s="154" t="s">
        <v>50</v>
      </c>
      <c r="D287" s="55" t="s">
        <v>142</v>
      </c>
      <c r="E287" s="116">
        <v>1170615677</v>
      </c>
      <c r="F287" s="4" t="s">
        <v>292</v>
      </c>
      <c r="G287" s="336">
        <v>43237</v>
      </c>
      <c r="H287" s="160">
        <v>923770253.59000003</v>
      </c>
      <c r="I287" s="77">
        <f>141.7/111.82</f>
        <v>1.2672151672330532</v>
      </c>
      <c r="J287" s="75" t="s">
        <v>199</v>
      </c>
      <c r="K287" s="197">
        <f>+E287/I287</f>
        <v>923770254.07297099</v>
      </c>
      <c r="L287" s="168" t="s">
        <v>177</v>
      </c>
      <c r="M287" s="54" t="s">
        <v>880</v>
      </c>
      <c r="N287" s="348">
        <f>+H287-K287+N286</f>
        <v>-4.2046564817428589</v>
      </c>
    </row>
    <row r="288" spans="1:18" ht="15" hidden="1" x14ac:dyDescent="0.25">
      <c r="A288" s="172" t="s">
        <v>527</v>
      </c>
      <c r="B288" s="363" t="s">
        <v>181</v>
      </c>
      <c r="C288" s="154" t="s">
        <v>50</v>
      </c>
      <c r="D288" s="55" t="s">
        <v>142</v>
      </c>
      <c r="E288" s="116">
        <v>1173589718</v>
      </c>
      <c r="F288" s="4" t="s">
        <v>293</v>
      </c>
      <c r="G288" s="336">
        <v>43279</v>
      </c>
      <c r="H288" s="160">
        <v>923770253.59000003</v>
      </c>
      <c r="I288" s="77">
        <f>142.06/111.82</f>
        <v>1.2704346270792346</v>
      </c>
      <c r="J288" s="75" t="s">
        <v>294</v>
      </c>
      <c r="K288" s="197">
        <f>+E288/I288</f>
        <v>923770253.88399255</v>
      </c>
      <c r="L288" s="168" t="s">
        <v>177</v>
      </c>
      <c r="M288" s="54" t="s">
        <v>901</v>
      </c>
      <c r="N288" s="348">
        <f>+H288-K288+N287</f>
        <v>-4.498649001121521</v>
      </c>
    </row>
    <row r="289" spans="1:14" ht="15" hidden="1" x14ac:dyDescent="0.25">
      <c r="A289" s="172" t="s">
        <v>527</v>
      </c>
      <c r="B289" s="363" t="s">
        <v>182</v>
      </c>
      <c r="C289" s="154" t="s">
        <v>50</v>
      </c>
      <c r="D289" s="55" t="s">
        <v>142</v>
      </c>
      <c r="E289" s="116">
        <v>1175407188</v>
      </c>
      <c r="F289" s="4" t="s">
        <v>299</v>
      </c>
      <c r="G289" s="336">
        <v>43305</v>
      </c>
      <c r="H289" s="160">
        <v>923770253.59000003</v>
      </c>
      <c r="I289" s="77">
        <f>142.28/111.82</f>
        <v>1.272402074763012</v>
      </c>
      <c r="J289" s="75" t="s">
        <v>300</v>
      </c>
      <c r="K289" s="197">
        <f>+E289/I289</f>
        <v>923770254.16193414</v>
      </c>
      <c r="L289" s="168" t="s">
        <v>177</v>
      </c>
      <c r="M289" s="54" t="s">
        <v>878</v>
      </c>
      <c r="N289" s="348">
        <f>+H289-K289+N288</f>
        <v>-5.0705831050872803</v>
      </c>
    </row>
    <row r="290" spans="1:14" ht="15" hidden="1" x14ac:dyDescent="0.25">
      <c r="A290" s="172" t="s">
        <v>527</v>
      </c>
      <c r="B290" s="363" t="s">
        <v>183</v>
      </c>
      <c r="C290" s="154" t="s">
        <v>50</v>
      </c>
      <c r="D290" s="55" t="s">
        <v>142</v>
      </c>
      <c r="E290" s="116">
        <v>1173920167</v>
      </c>
      <c r="F290" s="4" t="s">
        <v>302</v>
      </c>
      <c r="G290" s="336">
        <v>43333</v>
      </c>
      <c r="H290" s="160">
        <v>923770253.59000003</v>
      </c>
      <c r="I290" s="77">
        <f>142.1/111.82</f>
        <v>1.2707923448399214</v>
      </c>
      <c r="J290" s="75" t="s">
        <v>303</v>
      </c>
      <c r="K290" s="197">
        <f>+E290/I290</f>
        <v>923770253.86305404</v>
      </c>
      <c r="L290" s="168" t="s">
        <v>177</v>
      </c>
      <c r="M290" s="54" t="s">
        <v>900</v>
      </c>
      <c r="N290" s="348">
        <f>+H290-K290+N289</f>
        <v>-5.3436371088027954</v>
      </c>
    </row>
    <row r="291" spans="1:14" ht="28.5" hidden="1" x14ac:dyDescent="0.25">
      <c r="A291" s="172" t="s">
        <v>527</v>
      </c>
      <c r="B291" s="363" t="s">
        <v>185</v>
      </c>
      <c r="C291" s="154" t="s">
        <v>50</v>
      </c>
      <c r="D291" s="55" t="s">
        <v>142</v>
      </c>
      <c r="E291" s="116">
        <v>1177224657</v>
      </c>
      <c r="F291" s="4" t="s">
        <v>313</v>
      </c>
      <c r="G291" s="336">
        <v>43384</v>
      </c>
      <c r="H291" s="160">
        <v>923770253.59000003</v>
      </c>
      <c r="I291" s="77">
        <f>142.5/111.82</f>
        <v>1.2743695224467895</v>
      </c>
      <c r="J291" s="75" t="s">
        <v>316</v>
      </c>
      <c r="K291" s="197">
        <f>+E291/I291</f>
        <v>923770253.65431583</v>
      </c>
      <c r="L291" s="168" t="s">
        <v>647</v>
      </c>
      <c r="M291" s="54" t="s">
        <v>875</v>
      </c>
      <c r="N291" s="348">
        <f>+H291-K291+N290</f>
        <v>-5.4079529047012329</v>
      </c>
    </row>
    <row r="292" spans="1:14" ht="15" hidden="1" x14ac:dyDescent="0.25">
      <c r="A292" s="172" t="s">
        <v>527</v>
      </c>
      <c r="B292" s="363" t="s">
        <v>187</v>
      </c>
      <c r="C292" s="154" t="s">
        <v>50</v>
      </c>
      <c r="D292" s="55" t="s">
        <v>142</v>
      </c>
      <c r="E292" s="116">
        <v>1177224657</v>
      </c>
      <c r="F292" s="4" t="s">
        <v>317</v>
      </c>
      <c r="G292" s="336">
        <v>43384</v>
      </c>
      <c r="H292" s="160">
        <v>923770253.59000003</v>
      </c>
      <c r="I292" s="77">
        <f>142.5/111.82</f>
        <v>1.2743695224467895</v>
      </c>
      <c r="J292" s="75" t="s">
        <v>318</v>
      </c>
      <c r="K292" s="197">
        <f>+E292/I292</f>
        <v>923770253.65431583</v>
      </c>
      <c r="L292" s="168" t="s">
        <v>177</v>
      </c>
      <c r="M292" s="54" t="s">
        <v>875</v>
      </c>
      <c r="N292" s="348">
        <f>+H292-K292+N291</f>
        <v>-5.4722687005996704</v>
      </c>
    </row>
    <row r="293" spans="1:14" ht="15" hidden="1" x14ac:dyDescent="0.25">
      <c r="A293" s="172" t="s">
        <v>527</v>
      </c>
      <c r="B293" s="363" t="s">
        <v>189</v>
      </c>
      <c r="C293" s="154" t="s">
        <v>50</v>
      </c>
      <c r="D293" s="55" t="s">
        <v>142</v>
      </c>
      <c r="E293" s="116">
        <v>1178629066</v>
      </c>
      <c r="F293" s="4" t="s">
        <v>321</v>
      </c>
      <c r="G293" s="336">
        <v>43431</v>
      </c>
      <c r="H293" s="160">
        <v>923770253.59000003</v>
      </c>
      <c r="I293" s="77">
        <f>142.67/111.82</f>
        <v>1.2758898229297084</v>
      </c>
      <c r="J293" s="75" t="s">
        <v>318</v>
      </c>
      <c r="K293" s="197">
        <f>+E293/I293</f>
        <v>923770254.15378153</v>
      </c>
      <c r="L293" s="168" t="s">
        <v>177</v>
      </c>
      <c r="M293" s="54" t="s">
        <v>873</v>
      </c>
      <c r="N293" s="348">
        <f>+H293-K293+N292</f>
        <v>-6.0360502004623413</v>
      </c>
    </row>
    <row r="294" spans="1:14" ht="15" hidden="1" x14ac:dyDescent="0.25">
      <c r="A294" s="172" t="s">
        <v>527</v>
      </c>
      <c r="B294" s="363" t="s">
        <v>191</v>
      </c>
      <c r="C294" s="154" t="s">
        <v>50</v>
      </c>
      <c r="D294" s="55" t="s">
        <v>142</v>
      </c>
      <c r="E294" s="116">
        <v>1180033474</v>
      </c>
      <c r="F294" s="4" t="s">
        <v>329</v>
      </c>
      <c r="G294" s="336">
        <v>43445</v>
      </c>
      <c r="H294" s="160">
        <v>923770253.59000003</v>
      </c>
      <c r="I294" s="77">
        <f>142.84/111.82</f>
        <v>1.2774101234126276</v>
      </c>
      <c r="J294" s="75" t="s">
        <v>328</v>
      </c>
      <c r="K294" s="197">
        <f>+E294/I294</f>
        <v>923770253.86922419</v>
      </c>
      <c r="L294" s="168" t="s">
        <v>177</v>
      </c>
      <c r="M294" s="54" t="s">
        <v>899</v>
      </c>
      <c r="N294" s="348">
        <f>+H294-K294+N293</f>
        <v>-6.3152743577957153</v>
      </c>
    </row>
    <row r="295" spans="1:14" ht="15" hidden="1" x14ac:dyDescent="0.25">
      <c r="A295" s="172" t="s">
        <v>527</v>
      </c>
      <c r="B295" s="363" t="s">
        <v>245</v>
      </c>
      <c r="C295" s="154" t="s">
        <v>50</v>
      </c>
      <c r="D295" s="55" t="s">
        <v>142</v>
      </c>
      <c r="E295" s="116">
        <v>1180033474</v>
      </c>
      <c r="F295" s="4" t="s">
        <v>330</v>
      </c>
      <c r="G295" s="336">
        <v>43445</v>
      </c>
      <c r="H295" s="160">
        <v>923770253.59000003</v>
      </c>
      <c r="I295" s="77">
        <f>142.84/111.82</f>
        <v>1.2774101234126276</v>
      </c>
      <c r="J295" s="75" t="s">
        <v>328</v>
      </c>
      <c r="K295" s="197">
        <f>+E295/I295</f>
        <v>923770253.86922419</v>
      </c>
      <c r="L295" s="168" t="s">
        <v>177</v>
      </c>
      <c r="M295" s="54" t="s">
        <v>899</v>
      </c>
      <c r="N295" s="348">
        <f>+H295-K295+N294</f>
        <v>-6.5944985151290894</v>
      </c>
    </row>
    <row r="296" spans="1:14" ht="15" hidden="1" x14ac:dyDescent="0.25">
      <c r="A296" s="172" t="s">
        <v>527</v>
      </c>
      <c r="B296" s="363" t="s">
        <v>246</v>
      </c>
      <c r="C296" s="154" t="s">
        <v>50</v>
      </c>
      <c r="D296" s="55" t="s">
        <v>142</v>
      </c>
      <c r="E296" s="116">
        <v>1190690455</v>
      </c>
      <c r="F296" s="4" t="s">
        <v>338</v>
      </c>
      <c r="G296" s="336">
        <v>43515</v>
      </c>
      <c r="H296" s="160">
        <v>923770253.59000003</v>
      </c>
      <c r="I296" s="77">
        <f>100.6/78.05</f>
        <v>1.2889173606662396</v>
      </c>
      <c r="J296" s="75" t="s">
        <v>339</v>
      </c>
      <c r="K296" s="197">
        <f>+E296/I296</f>
        <v>923791153.20825052</v>
      </c>
      <c r="L296" s="168" t="s">
        <v>177</v>
      </c>
      <c r="M296" s="54" t="s">
        <v>898</v>
      </c>
      <c r="N296" s="348">
        <f>+H296-K296+N295</f>
        <v>-20906.212749004364</v>
      </c>
    </row>
    <row r="297" spans="1:14" ht="15" hidden="1" x14ac:dyDescent="0.25">
      <c r="A297" s="172" t="s">
        <v>527</v>
      </c>
      <c r="B297" s="363" t="s">
        <v>247</v>
      </c>
      <c r="C297" s="154" t="s">
        <v>50</v>
      </c>
      <c r="D297" s="55" t="s">
        <v>142</v>
      </c>
      <c r="E297" s="116">
        <v>1197547273</v>
      </c>
      <c r="F297" s="4" t="s">
        <v>343</v>
      </c>
      <c r="G297" s="336">
        <v>43544</v>
      </c>
      <c r="H297" s="160">
        <v>923770253.59000003</v>
      </c>
      <c r="I297" s="77">
        <f>101.18/78.05</f>
        <v>1.2963484945547727</v>
      </c>
      <c r="J297" s="75" t="s">
        <v>344</v>
      </c>
      <c r="K297" s="197">
        <f>+E297/I297</f>
        <v>923784983.76803708</v>
      </c>
      <c r="L297" s="168" t="s">
        <v>177</v>
      </c>
      <c r="M297" s="54" t="s">
        <v>897</v>
      </c>
      <c r="N297" s="348">
        <f>+H297-K297+N296</f>
        <v>-35636.39078605175</v>
      </c>
    </row>
    <row r="298" spans="1:14" ht="15" hidden="1" x14ac:dyDescent="0.25">
      <c r="A298" s="172" t="s">
        <v>527</v>
      </c>
      <c r="B298" s="363" t="s">
        <v>248</v>
      </c>
      <c r="C298" s="154" t="s">
        <v>50</v>
      </c>
      <c r="D298" s="55" t="s">
        <v>142</v>
      </c>
      <c r="E298" s="116">
        <v>1202759891</v>
      </c>
      <c r="F298" s="4" t="s">
        <v>399</v>
      </c>
      <c r="G298" s="336">
        <v>43580</v>
      </c>
      <c r="H298" s="160">
        <v>923770253.59000003</v>
      </c>
      <c r="I298" s="77">
        <f>101.62/78.05</f>
        <v>1.3019859064702115</v>
      </c>
      <c r="J298" s="75" t="s">
        <v>346</v>
      </c>
      <c r="K298" s="197">
        <f>+E298/I298</f>
        <v>923788717.6987797</v>
      </c>
      <c r="L298" s="168" t="s">
        <v>177</v>
      </c>
      <c r="M298" s="54"/>
      <c r="N298" s="348">
        <f>+H298-K298+N297</f>
        <v>-54100.499565720558</v>
      </c>
    </row>
    <row r="299" spans="1:14" ht="42.75" hidden="1" x14ac:dyDescent="0.25">
      <c r="A299" s="172" t="s">
        <v>527</v>
      </c>
      <c r="B299" s="363" t="s">
        <v>249</v>
      </c>
      <c r="C299" s="154" t="s">
        <v>50</v>
      </c>
      <c r="D299" s="55" t="s">
        <v>142</v>
      </c>
      <c r="E299" s="116">
        <v>1208653662.2483025</v>
      </c>
      <c r="F299" s="192" t="s">
        <v>419</v>
      </c>
      <c r="G299" s="328">
        <v>43612</v>
      </c>
      <c r="H299" s="160">
        <v>923770254</v>
      </c>
      <c r="I299" s="77">
        <f>102.12/78.05</f>
        <v>1.3083920563741192</v>
      </c>
      <c r="J299" s="75" t="s">
        <v>400</v>
      </c>
      <c r="K299" s="197">
        <f>+E299/I299</f>
        <v>923770254.00000012</v>
      </c>
      <c r="L299" s="168" t="s">
        <v>455</v>
      </c>
      <c r="M299" s="54" t="s">
        <v>896</v>
      </c>
      <c r="N299" s="348">
        <f>+H299-K299+N298</f>
        <v>-54100.499565839767</v>
      </c>
    </row>
    <row r="300" spans="1:14" ht="15" hidden="1" x14ac:dyDescent="0.25">
      <c r="A300" s="172" t="s">
        <v>527</v>
      </c>
      <c r="B300" s="363" t="s">
        <v>648</v>
      </c>
      <c r="C300" s="154" t="s">
        <v>50</v>
      </c>
      <c r="D300" s="55" t="s">
        <v>142</v>
      </c>
      <c r="E300" s="116">
        <v>1208653662.2483025</v>
      </c>
      <c r="F300" s="192"/>
      <c r="G300" s="328">
        <v>43612</v>
      </c>
      <c r="H300" s="160">
        <v>923770254</v>
      </c>
      <c r="I300" s="77">
        <f>102.12/78.05</f>
        <v>1.3083920563741192</v>
      </c>
      <c r="J300" s="75" t="s">
        <v>400</v>
      </c>
      <c r="K300" s="197">
        <f>+E300/I300</f>
        <v>923770254.00000012</v>
      </c>
      <c r="L300" s="168"/>
      <c r="M300" s="54" t="s">
        <v>896</v>
      </c>
      <c r="N300" s="348">
        <f>+H300-K300+N299</f>
        <v>-54100.499565958977</v>
      </c>
    </row>
    <row r="301" spans="1:14" ht="15" hidden="1" x14ac:dyDescent="0.25">
      <c r="A301" s="172" t="s">
        <v>527</v>
      </c>
      <c r="B301" s="363" t="s">
        <v>649</v>
      </c>
      <c r="C301" s="154" t="s">
        <v>50</v>
      </c>
      <c r="D301" s="55" t="s">
        <v>142</v>
      </c>
      <c r="E301" s="116">
        <v>1104224629.5033953</v>
      </c>
      <c r="F301" s="192"/>
      <c r="G301" s="328">
        <v>43612</v>
      </c>
      <c r="H301" s="160">
        <v>852687174</v>
      </c>
      <c r="I301" s="77">
        <f>102.12/78.05</f>
        <v>1.3083920563741192</v>
      </c>
      <c r="J301" s="75" t="s">
        <v>400</v>
      </c>
      <c r="K301" s="197">
        <f>+E301/I301</f>
        <v>843955467.41813552</v>
      </c>
      <c r="L301" s="168"/>
      <c r="M301" s="54" t="s">
        <v>896</v>
      </c>
      <c r="N301" s="348">
        <f>+H301-K301+N300</f>
        <v>8677606.0822985172</v>
      </c>
    </row>
    <row r="302" spans="1:14" ht="28.5" hidden="1" x14ac:dyDescent="0.25">
      <c r="A302" s="172" t="s">
        <v>527</v>
      </c>
      <c r="B302" s="363" t="s">
        <v>650</v>
      </c>
      <c r="C302" s="154" t="s">
        <v>50</v>
      </c>
      <c r="D302" s="55" t="s">
        <v>142</v>
      </c>
      <c r="E302" s="116">
        <v>11552029.939495197</v>
      </c>
      <c r="F302" s="4" t="s">
        <v>651</v>
      </c>
      <c r="G302" s="336">
        <v>43748</v>
      </c>
      <c r="H302" s="160"/>
      <c r="I302" s="77">
        <f>103.26/78.05</f>
        <v>1.322998078155029</v>
      </c>
      <c r="J302" s="75" t="s">
        <v>460</v>
      </c>
      <c r="K302" s="197">
        <f>+E302/I302</f>
        <v>8731705.7599999998</v>
      </c>
      <c r="L302" s="168" t="s">
        <v>652</v>
      </c>
      <c r="M302" s="54" t="s">
        <v>895</v>
      </c>
      <c r="N302" s="348">
        <f>+H302-K302+N301</f>
        <v>-54099.677701482549</v>
      </c>
    </row>
    <row r="303" spans="1:14" ht="42.75" hidden="1" x14ac:dyDescent="0.25">
      <c r="A303" s="172" t="s">
        <v>527</v>
      </c>
      <c r="B303" s="363" t="s">
        <v>426</v>
      </c>
      <c r="C303" s="154" t="s">
        <v>50</v>
      </c>
      <c r="D303" s="55" t="s">
        <v>142</v>
      </c>
      <c r="E303" s="116">
        <v>1128103492.4694428</v>
      </c>
      <c r="F303" s="4" t="s">
        <v>427</v>
      </c>
      <c r="G303" s="336">
        <v>43748</v>
      </c>
      <c r="H303" s="160">
        <v>852687174</v>
      </c>
      <c r="I303" s="77">
        <f>103.26/78.05</f>
        <v>1.322998078155029</v>
      </c>
      <c r="J303" s="75" t="s">
        <v>460</v>
      </c>
      <c r="K303" s="197">
        <f>+E303/I303</f>
        <v>852687174</v>
      </c>
      <c r="L303" s="168" t="s">
        <v>461</v>
      </c>
      <c r="M303" s="54" t="s">
        <v>895</v>
      </c>
      <c r="N303" s="348">
        <f>+H303-K303+N302</f>
        <v>-54099.677701482549</v>
      </c>
    </row>
    <row r="304" spans="1:14" ht="15" hidden="1" x14ac:dyDescent="0.25">
      <c r="A304" s="172" t="s">
        <v>527</v>
      </c>
      <c r="B304" s="363" t="s">
        <v>456</v>
      </c>
      <c r="C304" s="154" t="s">
        <v>50</v>
      </c>
      <c r="D304" s="55" t="s">
        <v>142</v>
      </c>
      <c r="E304" s="116">
        <v>1128103492.4694428</v>
      </c>
      <c r="F304" s="4" t="s">
        <v>457</v>
      </c>
      <c r="G304" s="336">
        <v>43748</v>
      </c>
      <c r="H304" s="160">
        <v>852687174</v>
      </c>
      <c r="I304" s="77">
        <f>103.26/78.05</f>
        <v>1.322998078155029</v>
      </c>
      <c r="J304" s="75" t="s">
        <v>460</v>
      </c>
      <c r="K304" s="197">
        <f>+E304/I304</f>
        <v>852687174</v>
      </c>
      <c r="L304" s="168"/>
      <c r="M304" s="54" t="s">
        <v>895</v>
      </c>
      <c r="N304" s="348">
        <f>+H304-K304+N303</f>
        <v>-54099.677701482549</v>
      </c>
    </row>
    <row r="305" spans="1:14" ht="15" hidden="1" x14ac:dyDescent="0.25">
      <c r="A305" s="172" t="s">
        <v>527</v>
      </c>
      <c r="B305" s="363" t="s">
        <v>458</v>
      </c>
      <c r="C305" s="154" t="s">
        <v>50</v>
      </c>
      <c r="D305" s="55" t="s">
        <v>142</v>
      </c>
      <c r="E305" s="116">
        <v>1128103492.4694428</v>
      </c>
      <c r="F305" s="4" t="s">
        <v>459</v>
      </c>
      <c r="G305" s="336">
        <v>43748</v>
      </c>
      <c r="H305" s="160">
        <v>852687174</v>
      </c>
      <c r="I305" s="77">
        <f>103.26/78.05</f>
        <v>1.322998078155029</v>
      </c>
      <c r="J305" s="75" t="s">
        <v>460</v>
      </c>
      <c r="K305" s="197">
        <f>+E305/I305</f>
        <v>852687174</v>
      </c>
      <c r="L305" s="168"/>
      <c r="M305" s="54" t="s">
        <v>895</v>
      </c>
      <c r="N305" s="348">
        <f>+H305-K305+N304</f>
        <v>-54099.677701482549</v>
      </c>
    </row>
    <row r="306" spans="1:14" ht="15" hidden="1" x14ac:dyDescent="0.25">
      <c r="A306" s="172" t="s">
        <v>527</v>
      </c>
      <c r="B306" s="363" t="s">
        <v>462</v>
      </c>
      <c r="C306" s="154" t="s">
        <v>50</v>
      </c>
      <c r="D306" s="55" t="s">
        <v>142</v>
      </c>
      <c r="E306" s="116">
        <v>1128103492.4694428</v>
      </c>
      <c r="F306" s="4" t="s">
        <v>463</v>
      </c>
      <c r="G306" s="336">
        <v>43748</v>
      </c>
      <c r="H306" s="160">
        <v>852687174</v>
      </c>
      <c r="I306" s="77">
        <f>103.26/78.05</f>
        <v>1.322998078155029</v>
      </c>
      <c r="J306" s="75" t="s">
        <v>460</v>
      </c>
      <c r="K306" s="197">
        <f>+E306/I306</f>
        <v>852687174</v>
      </c>
      <c r="L306" s="168"/>
      <c r="M306" s="54" t="s">
        <v>895</v>
      </c>
      <c r="N306" s="348">
        <f>+H306-K306+N305</f>
        <v>-54099.677701482549</v>
      </c>
    </row>
    <row r="307" spans="1:14" ht="15" hidden="1" x14ac:dyDescent="0.25">
      <c r="A307" s="172" t="s">
        <v>527</v>
      </c>
      <c r="B307" s="363" t="s">
        <v>464</v>
      </c>
      <c r="C307" s="154" t="s">
        <v>50</v>
      </c>
      <c r="D307" s="55" t="s">
        <v>142</v>
      </c>
      <c r="E307" s="116">
        <v>1128103492.4694428</v>
      </c>
      <c r="F307" s="4" t="s">
        <v>465</v>
      </c>
      <c r="G307" s="336">
        <v>43748</v>
      </c>
      <c r="H307" s="160">
        <v>852687174</v>
      </c>
      <c r="I307" s="77">
        <f>103.26/78.05</f>
        <v>1.322998078155029</v>
      </c>
      <c r="J307" s="75" t="s">
        <v>460</v>
      </c>
      <c r="K307" s="197">
        <f>+E307/I307</f>
        <v>852687174</v>
      </c>
      <c r="L307" s="168"/>
      <c r="M307" s="54" t="s">
        <v>895</v>
      </c>
      <c r="N307" s="348">
        <f>+H307-K307+N306</f>
        <v>-54099.677701482549</v>
      </c>
    </row>
    <row r="308" spans="1:14" ht="15" hidden="1" x14ac:dyDescent="0.25">
      <c r="A308" s="172" t="s">
        <v>527</v>
      </c>
      <c r="B308" s="363" t="s">
        <v>653</v>
      </c>
      <c r="C308" s="154" t="s">
        <v>50</v>
      </c>
      <c r="D308" s="55" t="s">
        <v>142</v>
      </c>
      <c r="E308" s="116">
        <f>142220.912723917</f>
        <v>142220.91272391699</v>
      </c>
      <c r="F308" s="4"/>
      <c r="G308" s="336">
        <v>43748</v>
      </c>
      <c r="H308" s="160"/>
      <c r="I308" s="77">
        <f>103.26/78.05</f>
        <v>1.322998078155029</v>
      </c>
      <c r="J308" s="75" t="s">
        <v>460</v>
      </c>
      <c r="K308" s="197">
        <f>+E308/I308</f>
        <v>107498.95640230215</v>
      </c>
      <c r="L308" s="168"/>
      <c r="M308" s="54" t="s">
        <v>895</v>
      </c>
      <c r="N308" s="348">
        <f>+H308-K308+N307</f>
        <v>-161598.63410378469</v>
      </c>
    </row>
    <row r="309" spans="1:14" ht="15" hidden="1" x14ac:dyDescent="0.25">
      <c r="A309" s="172" t="s">
        <v>527</v>
      </c>
      <c r="B309" s="363" t="s">
        <v>654</v>
      </c>
      <c r="C309" s="154" t="s">
        <v>50</v>
      </c>
      <c r="D309" s="55" t="s">
        <v>142</v>
      </c>
      <c r="E309" s="116">
        <v>1134002930</v>
      </c>
      <c r="F309" s="4" t="s">
        <v>655</v>
      </c>
      <c r="G309" s="336">
        <v>43844</v>
      </c>
      <c r="H309" s="160">
        <v>852687174</v>
      </c>
      <c r="I309" s="77">
        <f>103.8/78.05</f>
        <v>1.3299167200512492</v>
      </c>
      <c r="J309" s="75" t="s">
        <v>471</v>
      </c>
      <c r="K309" s="197">
        <f>+E309/I309</f>
        <v>852687174.24373794</v>
      </c>
      <c r="L309" s="168" t="s">
        <v>656</v>
      </c>
      <c r="M309" s="54" t="s">
        <v>894</v>
      </c>
      <c r="N309" s="348">
        <f>+H309-K309+N308</f>
        <v>-161598.87784172071</v>
      </c>
    </row>
    <row r="310" spans="1:14" ht="28.5" hidden="1" x14ac:dyDescent="0.25">
      <c r="A310" s="172" t="s">
        <v>527</v>
      </c>
      <c r="B310" s="363" t="s">
        <v>657</v>
      </c>
      <c r="C310" s="154" t="s">
        <v>50</v>
      </c>
      <c r="D310" s="55" t="s">
        <v>142</v>
      </c>
      <c r="E310" s="116">
        <v>1139221904.97</v>
      </c>
      <c r="F310" s="4" t="s">
        <v>658</v>
      </c>
      <c r="G310" s="336">
        <v>43893</v>
      </c>
      <c r="H310" s="160">
        <v>852687174</v>
      </c>
      <c r="I310" s="77">
        <f>104.24/78.05</f>
        <v>1.3355541319666879</v>
      </c>
      <c r="J310" s="75" t="s">
        <v>659</v>
      </c>
      <c r="K310" s="197">
        <f>+E310/I310</f>
        <v>852995679.99720371</v>
      </c>
      <c r="L310" s="168" t="s">
        <v>660</v>
      </c>
      <c r="M310" s="54" t="s">
        <v>893</v>
      </c>
      <c r="N310" s="348">
        <f>+H310-K310+N309</f>
        <v>-470104.8750454284</v>
      </c>
    </row>
    <row r="311" spans="1:14" ht="15" hidden="1" x14ac:dyDescent="0.25">
      <c r="A311" s="172" t="s">
        <v>527</v>
      </c>
      <c r="B311" s="363" t="s">
        <v>661</v>
      </c>
      <c r="C311" s="154" t="s">
        <v>50</v>
      </c>
      <c r="D311" s="55" t="s">
        <v>142</v>
      </c>
      <c r="E311" s="116">
        <v>1146457297</v>
      </c>
      <c r="F311" s="4" t="s">
        <v>662</v>
      </c>
      <c r="G311" s="336">
        <v>43906</v>
      </c>
      <c r="H311" s="160">
        <v>852687174</v>
      </c>
      <c r="I311" s="77">
        <f>104.94/78.05</f>
        <v>1.3445227418321588</v>
      </c>
      <c r="J311" s="75" t="s">
        <v>663</v>
      </c>
      <c r="K311" s="197">
        <f>+E311/I311</f>
        <v>852687173.91700017</v>
      </c>
      <c r="L311" s="168" t="s">
        <v>664</v>
      </c>
      <c r="M311" s="54" t="s">
        <v>892</v>
      </c>
      <c r="N311" s="348">
        <f>+H311-K311+N310</f>
        <v>-470104.79204560292</v>
      </c>
    </row>
    <row r="312" spans="1:14" ht="15" hidden="1" x14ac:dyDescent="0.25">
      <c r="A312" s="172" t="s">
        <v>527</v>
      </c>
      <c r="B312" s="363" t="s">
        <v>665</v>
      </c>
      <c r="C312" s="154" t="s">
        <v>50</v>
      </c>
      <c r="D312" s="55" t="s">
        <v>142</v>
      </c>
      <c r="E312" s="116">
        <v>1159384899</v>
      </c>
      <c r="F312" s="4" t="s">
        <v>666</v>
      </c>
      <c r="G312" s="336">
        <v>43935</v>
      </c>
      <c r="H312" s="160">
        <v>852687174</v>
      </c>
      <c r="I312" s="77">
        <f>105.53/78.05</f>
        <v>1.35208199871877</v>
      </c>
      <c r="J312" s="75" t="s">
        <v>667</v>
      </c>
      <c r="K312" s="197">
        <f>+E312/I312</f>
        <v>857481203.13607502</v>
      </c>
      <c r="L312" s="168" t="s">
        <v>668</v>
      </c>
      <c r="M312" s="54" t="s">
        <v>891</v>
      </c>
      <c r="N312" s="348">
        <f>+H312-K312+N311</f>
        <v>-5264133.9281206224</v>
      </c>
    </row>
    <row r="313" spans="1:14" ht="15" hidden="1" x14ac:dyDescent="0.25">
      <c r="A313" s="172" t="s">
        <v>527</v>
      </c>
      <c r="B313" s="363" t="s">
        <v>669</v>
      </c>
      <c r="C313" s="154" t="s">
        <v>50</v>
      </c>
      <c r="D313" s="55" t="s">
        <v>142</v>
      </c>
      <c r="E313" s="116">
        <v>1154760208.74</v>
      </c>
      <c r="F313" s="4" t="s">
        <v>670</v>
      </c>
      <c r="G313" s="336">
        <v>43973</v>
      </c>
      <c r="H313" s="160">
        <v>852687174</v>
      </c>
      <c r="I313" s="77">
        <f>[29]IPC!$S$13/78.05</f>
        <v>1.3542600896860988</v>
      </c>
      <c r="J313" s="75" t="s">
        <v>671</v>
      </c>
      <c r="K313" s="197">
        <f>+E313/I313</f>
        <v>852687174.00337744</v>
      </c>
      <c r="L313" s="168" t="s">
        <v>672</v>
      </c>
      <c r="M313" s="54" t="s">
        <v>890</v>
      </c>
      <c r="N313" s="348">
        <f>+H313-K313+N312</f>
        <v>-5264133.93149806</v>
      </c>
    </row>
    <row r="314" spans="1:14" ht="15" hidden="1" x14ac:dyDescent="0.25">
      <c r="A314" s="172" t="s">
        <v>527</v>
      </c>
      <c r="B314" s="363" t="s">
        <v>673</v>
      </c>
      <c r="C314" s="154" t="s">
        <v>50</v>
      </c>
      <c r="D314" s="55" t="s">
        <v>142</v>
      </c>
      <c r="E314" s="158">
        <v>1151045748.27</v>
      </c>
      <c r="F314" s="4" t="s">
        <v>674</v>
      </c>
      <c r="G314" s="336">
        <v>43998</v>
      </c>
      <c r="H314" s="160">
        <v>852687174</v>
      </c>
      <c r="I314" s="77">
        <f>[29]IPC!$S$14/78.05</f>
        <v>1.3499039077514414</v>
      </c>
      <c r="J314" s="75" t="s">
        <v>675</v>
      </c>
      <c r="K314" s="197">
        <f>+E314/I314</f>
        <v>852687173.99841964</v>
      </c>
      <c r="L314" s="168" t="s">
        <v>676</v>
      </c>
      <c r="M314" s="54" t="s">
        <v>889</v>
      </c>
      <c r="N314" s="348">
        <f>+H314-K314+N313</f>
        <v>-5264133.9299177025</v>
      </c>
    </row>
    <row r="315" spans="1:14" ht="15" hidden="1" x14ac:dyDescent="0.25">
      <c r="A315" s="172" t="s">
        <v>527</v>
      </c>
      <c r="B315" s="363" t="s">
        <v>677</v>
      </c>
      <c r="C315" s="154" t="s">
        <v>50</v>
      </c>
      <c r="D315" s="55" t="s">
        <v>142</v>
      </c>
      <c r="E315" s="158">
        <v>625016441</v>
      </c>
      <c r="F315" s="4" t="s">
        <v>678</v>
      </c>
      <c r="G315" s="336">
        <v>44026</v>
      </c>
      <c r="H315" s="160">
        <v>464728334</v>
      </c>
      <c r="I315" s="77">
        <f>[29]IPC!$S$15/78.05</f>
        <v>1.3449071108263935</v>
      </c>
      <c r="J315" s="75" t="s">
        <v>679</v>
      </c>
      <c r="K315" s="197">
        <f>+E315/I315</f>
        <v>464728334.0006668</v>
      </c>
      <c r="L315" s="168" t="s">
        <v>680</v>
      </c>
      <c r="M315" s="54" t="s">
        <v>888</v>
      </c>
      <c r="N315" s="348">
        <f>+H315-K315+N314</f>
        <v>-5264133.9305844996</v>
      </c>
    </row>
    <row r="316" spans="1:14" ht="15" hidden="1" x14ac:dyDescent="0.25">
      <c r="A316" s="172" t="s">
        <v>527</v>
      </c>
      <c r="B316" s="363" t="s">
        <v>777</v>
      </c>
      <c r="C316" s="154" t="s">
        <v>50</v>
      </c>
      <c r="D316" s="55" t="s">
        <v>142</v>
      </c>
      <c r="E316" s="158">
        <v>625016441</v>
      </c>
      <c r="F316" s="4" t="s">
        <v>776</v>
      </c>
      <c r="G316" s="336">
        <v>44068</v>
      </c>
      <c r="H316" s="160">
        <v>464728334</v>
      </c>
      <c r="I316" s="77">
        <f>[29]IPC!$S$16/78.05</f>
        <v>1.3449071108263935</v>
      </c>
      <c r="J316" s="75" t="s">
        <v>775</v>
      </c>
      <c r="K316" s="197">
        <f>+E316/I316</f>
        <v>464728334.0006668</v>
      </c>
      <c r="L316" s="168" t="s">
        <v>774</v>
      </c>
      <c r="M316" s="54" t="s">
        <v>773</v>
      </c>
      <c r="N316" s="348">
        <f>+H316-K316+N315</f>
        <v>-5264133.9312512968</v>
      </c>
    </row>
    <row r="317" spans="1:14" ht="15" hidden="1" x14ac:dyDescent="0.25">
      <c r="A317" s="172" t="s">
        <v>527</v>
      </c>
      <c r="B317" s="363" t="s">
        <v>772</v>
      </c>
      <c r="C317" s="154" t="s">
        <v>50</v>
      </c>
      <c r="D317" s="55" t="s">
        <v>142</v>
      </c>
      <c r="E317" s="158">
        <v>624956989.61000001</v>
      </c>
      <c r="F317" s="4" t="s">
        <v>771</v>
      </c>
      <c r="G317" s="336">
        <v>44088</v>
      </c>
      <c r="H317" s="160">
        <v>464728334</v>
      </c>
      <c r="I317" s="77">
        <f>[29]IPC!$S$17/78.05</f>
        <v>1.3447789878283152</v>
      </c>
      <c r="J317" s="75" t="s">
        <v>770</v>
      </c>
      <c r="K317" s="197">
        <f>+E317/I317</f>
        <v>464728401.66787827</v>
      </c>
      <c r="L317" s="168" t="s">
        <v>769</v>
      </c>
      <c r="M317" s="54" t="s">
        <v>768</v>
      </c>
      <c r="N317" s="348">
        <f>+H317-K317+N316</f>
        <v>-5264201.5991295669</v>
      </c>
    </row>
    <row r="318" spans="1:14" ht="15" hidden="1" x14ac:dyDescent="0.25">
      <c r="A318" s="172" t="s">
        <v>527</v>
      </c>
      <c r="B318" s="846" t="s">
        <v>767</v>
      </c>
      <c r="C318" s="154" t="s">
        <v>50</v>
      </c>
      <c r="D318" s="55" t="s">
        <v>142</v>
      </c>
      <c r="E318" s="158">
        <v>624956898.61000001</v>
      </c>
      <c r="F318" s="4" t="s">
        <v>766</v>
      </c>
      <c r="G318" s="336">
        <v>44118</v>
      </c>
      <c r="H318" s="865">
        <v>464728334</v>
      </c>
      <c r="I318" s="77">
        <f>[29]IPC!$S$18/78.05</f>
        <v>1.3490070467648945</v>
      </c>
      <c r="J318" s="75" t="s">
        <v>765</v>
      </c>
      <c r="K318" s="197">
        <f>+E318/I318</f>
        <v>463271782.09241611</v>
      </c>
      <c r="L318" s="168" t="s">
        <v>819</v>
      </c>
      <c r="M318" s="54" t="s">
        <v>764</v>
      </c>
      <c r="N318" s="348">
        <f>+H318-K318+N317</f>
        <v>-3807649.6915456746</v>
      </c>
    </row>
    <row r="319" spans="1:14" ht="15" hidden="1" x14ac:dyDescent="0.25">
      <c r="A319" s="172" t="s">
        <v>527</v>
      </c>
      <c r="B319" s="847"/>
      <c r="C319" s="154" t="s">
        <v>50</v>
      </c>
      <c r="D319" s="55" t="s">
        <v>142</v>
      </c>
      <c r="E319" s="158">
        <f>1964898</f>
        <v>1964898</v>
      </c>
      <c r="F319" s="4" t="s">
        <v>820</v>
      </c>
      <c r="G319" s="336">
        <v>44134</v>
      </c>
      <c r="H319" s="866"/>
      <c r="I319" s="77">
        <f>[29]IPC!$S$18/78.05</f>
        <v>1.3490070467648945</v>
      </c>
      <c r="J319" s="75" t="s">
        <v>765</v>
      </c>
      <c r="K319" s="197">
        <f>+E319/I319</f>
        <v>1456551.3239623895</v>
      </c>
      <c r="L319" s="168" t="s">
        <v>1117</v>
      </c>
      <c r="M319" s="54" t="s">
        <v>818</v>
      </c>
      <c r="N319" s="348">
        <f>+H319-K319+N318</f>
        <v>-5264201.0155080641</v>
      </c>
    </row>
    <row r="320" spans="1:14" ht="15" hidden="1" x14ac:dyDescent="0.25">
      <c r="A320" s="172" t="s">
        <v>527</v>
      </c>
      <c r="B320" s="363" t="s">
        <v>987</v>
      </c>
      <c r="C320" s="154" t="s">
        <v>50</v>
      </c>
      <c r="D320" s="55" t="s">
        <v>142</v>
      </c>
      <c r="E320" s="158">
        <f>626564543.07-E342</f>
        <v>625671407.25999999</v>
      </c>
      <c r="F320" s="4" t="s">
        <v>986</v>
      </c>
      <c r="G320" s="336">
        <v>44187</v>
      </c>
      <c r="H320" s="160">
        <v>464728334</v>
      </c>
      <c r="I320" s="77">
        <f>[29]IPC!$S$20/78.05</f>
        <v>1.3463164638052532</v>
      </c>
      <c r="J320" s="75" t="s">
        <v>981</v>
      </c>
      <c r="K320" s="197">
        <f>+E320/I320</f>
        <v>464728333.99926716</v>
      </c>
      <c r="L320" s="168" t="s">
        <v>985</v>
      </c>
      <c r="M320" s="54" t="s">
        <v>984</v>
      </c>
      <c r="N320" s="348">
        <f>+H320-K320+N319</f>
        <v>-5264201.014775225</v>
      </c>
    </row>
    <row r="321" spans="1:18" ht="15" hidden="1" x14ac:dyDescent="0.25">
      <c r="A321" s="172" t="s">
        <v>527</v>
      </c>
      <c r="B321" s="363" t="s">
        <v>983</v>
      </c>
      <c r="C321" s="154" t="s">
        <v>50</v>
      </c>
      <c r="D321" s="55" t="s">
        <v>142</v>
      </c>
      <c r="E321" s="158">
        <f>625671407.26</f>
        <v>625671407.25999999</v>
      </c>
      <c r="F321" s="4" t="s">
        <v>982</v>
      </c>
      <c r="G321" s="336">
        <v>44180</v>
      </c>
      <c r="H321" s="160">
        <v>464728334</v>
      </c>
      <c r="I321" s="77">
        <f>[29]IPC!$S$20/78.05</f>
        <v>1.3463164638052532</v>
      </c>
      <c r="J321" s="75" t="s">
        <v>981</v>
      </c>
      <c r="K321" s="197">
        <f>+E321/I321</f>
        <v>464728333.99926716</v>
      </c>
      <c r="L321" s="168" t="s">
        <v>980</v>
      </c>
      <c r="M321" s="54" t="s">
        <v>979</v>
      </c>
      <c r="N321" s="348">
        <f>+H321-K321+N320</f>
        <v>-5264201.0140423859</v>
      </c>
    </row>
    <row r="322" spans="1:18" ht="15" hidden="1" x14ac:dyDescent="0.25">
      <c r="A322" s="172" t="s">
        <v>527</v>
      </c>
      <c r="B322" s="363" t="s">
        <v>1021</v>
      </c>
      <c r="C322" s="154" t="s">
        <v>50</v>
      </c>
      <c r="D322" s="55" t="s">
        <v>142</v>
      </c>
      <c r="E322" s="158">
        <v>628053102.75999999</v>
      </c>
      <c r="F322" s="4" t="s">
        <v>1020</v>
      </c>
      <c r="G322" s="336">
        <v>44218</v>
      </c>
      <c r="H322" s="160">
        <v>464728334</v>
      </c>
      <c r="I322" s="77">
        <f>[29]IPC!$S$21/78.05</f>
        <v>1.3514413837283794</v>
      </c>
      <c r="J322" s="75" t="s">
        <v>1019</v>
      </c>
      <c r="K322" s="197">
        <f>+E322/I322</f>
        <v>464728334.000929</v>
      </c>
      <c r="L322" s="168" t="s">
        <v>1018</v>
      </c>
      <c r="M322" s="54" t="s">
        <v>1017</v>
      </c>
      <c r="N322" s="348">
        <f>+H322-K322+N321</f>
        <v>-5264201.0149713838</v>
      </c>
    </row>
    <row r="323" spans="1:18" ht="15" x14ac:dyDescent="0.25">
      <c r="A323" s="172" t="s">
        <v>527</v>
      </c>
      <c r="B323" s="846" t="s">
        <v>1084</v>
      </c>
      <c r="C323" s="154" t="s">
        <v>50</v>
      </c>
      <c r="D323" s="55" t="s">
        <v>142</v>
      </c>
      <c r="E323" s="158">
        <v>628053102.75999999</v>
      </c>
      <c r="F323" s="4" t="s">
        <v>1083</v>
      </c>
      <c r="G323" s="336">
        <v>44239</v>
      </c>
      <c r="H323" s="841">
        <v>464728334</v>
      </c>
      <c r="I323" s="77">
        <f>[29]IPC!$T$10/78.05</f>
        <v>1.3569506726457399</v>
      </c>
      <c r="J323" s="75" t="s">
        <v>1082</v>
      </c>
      <c r="K323" s="197">
        <f>+E323/I323</f>
        <v>462841513.26992732</v>
      </c>
      <c r="L323" s="854" t="s">
        <v>1081</v>
      </c>
      <c r="M323" s="54" t="s">
        <v>1080</v>
      </c>
      <c r="N323" s="348">
        <f>+H323-K323+N322</f>
        <v>-3377380.2848987067</v>
      </c>
    </row>
    <row r="324" spans="1:18" ht="15" x14ac:dyDescent="0.25">
      <c r="A324" s="172"/>
      <c r="B324" s="847"/>
      <c r="C324" s="154" t="s">
        <v>50</v>
      </c>
      <c r="D324" s="55" t="s">
        <v>142</v>
      </c>
      <c r="E324" s="158">
        <f>637166702.52-E325-$E$343</f>
        <v>2560322.6588340821</v>
      </c>
      <c r="F324" s="4" t="s">
        <v>1083</v>
      </c>
      <c r="G324" s="336">
        <v>44267</v>
      </c>
      <c r="H324" s="842"/>
      <c r="I324" s="77">
        <f>[29]IPC!$T$10/78.05</f>
        <v>1.3569506726457399</v>
      </c>
      <c r="J324" s="75" t="s">
        <v>1082</v>
      </c>
      <c r="K324" s="197">
        <f>+E324/I324</f>
        <v>1886820.7300727044</v>
      </c>
      <c r="L324" s="855"/>
      <c r="M324" s="54" t="s">
        <v>1135</v>
      </c>
      <c r="N324" s="348">
        <f>+H324-K324+N323</f>
        <v>-5264201.0149714109</v>
      </c>
    </row>
    <row r="325" spans="1:18" ht="15" x14ac:dyDescent="0.25">
      <c r="A325" s="172" t="s">
        <v>527</v>
      </c>
      <c r="B325" s="363" t="s">
        <v>1138</v>
      </c>
      <c r="C325" s="154" t="s">
        <v>50</v>
      </c>
      <c r="D325" s="55" t="s">
        <v>142</v>
      </c>
      <c r="E325" s="158">
        <v>634602765.3775785</v>
      </c>
      <c r="F325" s="4" t="s">
        <v>1137</v>
      </c>
      <c r="G325" s="336">
        <v>44267</v>
      </c>
      <c r="H325" s="160">
        <v>464728334</v>
      </c>
      <c r="I325" s="77">
        <f>[29]IPC!$T$11/78.05</f>
        <v>1.3655349135169763</v>
      </c>
      <c r="J325" s="75" t="s">
        <v>1136</v>
      </c>
      <c r="K325" s="197">
        <f>+E325/I325</f>
        <v>464728334</v>
      </c>
      <c r="L325" s="168" t="s">
        <v>177</v>
      </c>
      <c r="M325" s="54" t="s">
        <v>1135</v>
      </c>
      <c r="N325" s="348">
        <f>+H325-K325+N324</f>
        <v>-5264201.0149714109</v>
      </c>
    </row>
    <row r="326" spans="1:18" ht="15" hidden="1" outlineLevel="1" x14ac:dyDescent="0.25">
      <c r="A326" s="172" t="s">
        <v>527</v>
      </c>
      <c r="B326" s="363"/>
      <c r="C326" s="154"/>
      <c r="D326" s="55"/>
      <c r="E326" s="158"/>
      <c r="F326" s="4"/>
      <c r="G326" s="336"/>
      <c r="H326" s="160"/>
      <c r="I326" s="77"/>
      <c r="J326" s="75"/>
      <c r="K326" s="197"/>
      <c r="L326" s="311"/>
      <c r="M326" s="54"/>
    </row>
    <row r="327" spans="1:18" ht="15" hidden="1" outlineLevel="1" x14ac:dyDescent="0.25">
      <c r="A327" s="172" t="s">
        <v>527</v>
      </c>
      <c r="B327" s="363"/>
      <c r="C327" s="154"/>
      <c r="D327" s="55"/>
      <c r="E327" s="158"/>
      <c r="F327" s="4"/>
      <c r="G327" s="336"/>
      <c r="H327" s="160"/>
      <c r="I327" s="77"/>
      <c r="J327" s="75"/>
      <c r="K327" s="197"/>
      <c r="L327" s="311"/>
      <c r="M327" s="54"/>
    </row>
    <row r="328" spans="1:18" ht="15" hidden="1" outlineLevel="1" x14ac:dyDescent="0.25">
      <c r="A328" s="172" t="s">
        <v>527</v>
      </c>
      <c r="B328" s="363"/>
      <c r="C328" s="154"/>
      <c r="D328" s="55"/>
      <c r="E328" s="158"/>
      <c r="F328" s="4"/>
      <c r="G328" s="336"/>
      <c r="H328" s="160"/>
      <c r="I328" s="77"/>
      <c r="J328" s="75"/>
      <c r="K328" s="197"/>
      <c r="L328" s="311"/>
      <c r="M328" s="54"/>
    </row>
    <row r="329" spans="1:18" ht="15" hidden="1" outlineLevel="1" x14ac:dyDescent="0.25">
      <c r="A329" s="172" t="s">
        <v>527</v>
      </c>
      <c r="B329" s="363"/>
      <c r="C329" s="154"/>
      <c r="D329" s="55"/>
      <c r="E329" s="158"/>
      <c r="F329" s="4"/>
      <c r="G329" s="336"/>
      <c r="H329" s="160"/>
      <c r="I329" s="77"/>
      <c r="J329" s="75"/>
      <c r="K329" s="197"/>
      <c r="L329" s="311"/>
      <c r="M329" s="54"/>
    </row>
    <row r="330" spans="1:18" ht="15" hidden="1" outlineLevel="1" x14ac:dyDescent="0.25">
      <c r="A330" s="172" t="s">
        <v>527</v>
      </c>
      <c r="B330" s="363"/>
      <c r="C330" s="154"/>
      <c r="D330" s="55"/>
      <c r="E330" s="158"/>
      <c r="F330" s="4"/>
      <c r="G330" s="336"/>
      <c r="H330" s="160"/>
      <c r="I330" s="77"/>
      <c r="J330" s="75"/>
      <c r="K330" s="197"/>
      <c r="L330" s="311"/>
      <c r="M330" s="54"/>
    </row>
    <row r="331" spans="1:18" ht="15" hidden="1" outlineLevel="1" x14ac:dyDescent="0.25">
      <c r="A331" s="172" t="s">
        <v>527</v>
      </c>
      <c r="B331" s="363"/>
      <c r="C331" s="154"/>
      <c r="D331" s="55"/>
      <c r="E331" s="158"/>
      <c r="F331" s="4"/>
      <c r="G331" s="336"/>
      <c r="H331" s="160"/>
      <c r="I331" s="77"/>
      <c r="J331" s="75"/>
      <c r="K331" s="197"/>
      <c r="L331" s="311"/>
      <c r="M331" s="54"/>
    </row>
    <row r="332" spans="1:18" ht="15" hidden="1" outlineLevel="1" x14ac:dyDescent="0.25">
      <c r="A332" s="172" t="s">
        <v>527</v>
      </c>
      <c r="B332" s="363"/>
      <c r="C332" s="154"/>
      <c r="D332" s="55"/>
      <c r="E332" s="158"/>
      <c r="F332" s="4"/>
      <c r="G332" s="336"/>
      <c r="H332" s="160"/>
      <c r="I332" s="77"/>
      <c r="J332" s="75"/>
      <c r="K332" s="197"/>
      <c r="L332" s="311"/>
      <c r="M332" s="54"/>
    </row>
    <row r="333" spans="1:18" ht="15" hidden="1" outlineLevel="1" x14ac:dyDescent="0.25">
      <c r="A333" s="172" t="s">
        <v>527</v>
      </c>
      <c r="B333" s="363"/>
      <c r="C333" s="154"/>
      <c r="D333" s="55"/>
      <c r="E333" s="158"/>
      <c r="F333" s="4"/>
      <c r="G333" s="336"/>
      <c r="H333" s="160"/>
      <c r="I333" s="77"/>
      <c r="J333" s="75"/>
      <c r="K333" s="197"/>
      <c r="L333" s="311"/>
      <c r="M333" s="54"/>
    </row>
    <row r="334" spans="1:18" ht="15" hidden="1" outlineLevel="1" x14ac:dyDescent="0.25">
      <c r="A334" s="172" t="s">
        <v>527</v>
      </c>
      <c r="B334" s="363"/>
      <c r="C334" s="154"/>
      <c r="D334" s="55"/>
      <c r="E334" s="158"/>
      <c r="F334" s="4"/>
      <c r="G334" s="336"/>
      <c r="H334" s="160"/>
      <c r="I334" s="77"/>
      <c r="J334" s="75"/>
      <c r="K334" s="197"/>
      <c r="L334" s="311"/>
      <c r="M334" s="54"/>
    </row>
    <row r="335" spans="1:18" s="117" customFormat="1" ht="15" collapsed="1" x14ac:dyDescent="0.25">
      <c r="A335" s="172" t="s">
        <v>527</v>
      </c>
      <c r="B335" s="368" t="s">
        <v>681</v>
      </c>
      <c r="C335" s="368"/>
      <c r="D335" s="56"/>
      <c r="E335" s="118">
        <f>SUM(E277:E323)</f>
        <v>46715043081.439445</v>
      </c>
      <c r="F335" s="196"/>
      <c r="G335" s="337"/>
      <c r="H335" s="118">
        <f>SUM(H277:H321)</f>
        <v>35191102178.979996</v>
      </c>
      <c r="I335" s="119"/>
      <c r="J335" s="201"/>
      <c r="K335" s="200">
        <f>SUM(K277:K323)</f>
        <v>36123936227.2649</v>
      </c>
      <c r="L335" s="193">
        <f>+K335-H335</f>
        <v>932834048.28490448</v>
      </c>
      <c r="M335" s="179"/>
      <c r="N335" s="352">
        <f>+K325-H325</f>
        <v>0</v>
      </c>
      <c r="O335" s="57"/>
      <c r="P335" s="57"/>
      <c r="Q335" s="57"/>
      <c r="R335" s="57"/>
    </row>
    <row r="336" spans="1:18" ht="15" x14ac:dyDescent="0.25">
      <c r="A336" s="172" t="s">
        <v>527</v>
      </c>
      <c r="B336" s="154"/>
      <c r="C336" s="154"/>
      <c r="D336" s="55"/>
      <c r="E336" s="158">
        <f>+E320+E342</f>
        <v>626564543.07000005</v>
      </c>
      <c r="F336" s="157"/>
      <c r="G336" s="336"/>
      <c r="H336" s="160"/>
      <c r="I336" s="77"/>
      <c r="J336" s="75"/>
      <c r="K336" s="159"/>
      <c r="L336" s="363"/>
      <c r="M336" s="54"/>
    </row>
    <row r="337" spans="1:18" ht="15" x14ac:dyDescent="0.25">
      <c r="A337" s="172" t="s">
        <v>527</v>
      </c>
      <c r="B337" s="199" t="s">
        <v>682</v>
      </c>
      <c r="C337" s="154"/>
      <c r="D337" s="55"/>
      <c r="E337" s="158"/>
      <c r="F337" s="157"/>
      <c r="G337" s="336"/>
      <c r="H337" s="160"/>
      <c r="I337" s="77"/>
      <c r="J337" s="75"/>
      <c r="K337" s="159"/>
      <c r="L337" s="363"/>
      <c r="M337" s="54"/>
    </row>
    <row r="338" spans="1:18" ht="15" x14ac:dyDescent="0.25">
      <c r="A338" s="172" t="s">
        <v>527</v>
      </c>
      <c r="B338" s="366" t="s">
        <v>683</v>
      </c>
      <c r="C338" s="154" t="s">
        <v>763</v>
      </c>
      <c r="D338" s="55" t="s">
        <v>142</v>
      </c>
      <c r="E338" s="116">
        <v>496102</v>
      </c>
      <c r="F338" s="4" t="s">
        <v>684</v>
      </c>
      <c r="G338" s="336">
        <v>43432</v>
      </c>
      <c r="H338" s="160"/>
      <c r="I338" s="77">
        <f>142.67/111.82</f>
        <v>1.2758898229297084</v>
      </c>
      <c r="J338" s="75" t="s">
        <v>318</v>
      </c>
      <c r="K338" s="197">
        <f>+E338/I338</f>
        <v>388828.24448026915</v>
      </c>
      <c r="L338" s="168" t="s">
        <v>320</v>
      </c>
      <c r="M338" s="54"/>
    </row>
    <row r="339" spans="1:18" ht="29.25" x14ac:dyDescent="0.25">
      <c r="A339" s="172" t="s">
        <v>527</v>
      </c>
      <c r="B339" s="364" t="s">
        <v>685</v>
      </c>
      <c r="C339" s="154" t="s">
        <v>763</v>
      </c>
      <c r="D339" s="55" t="s">
        <v>142</v>
      </c>
      <c r="E339" s="116">
        <v>3773012.800566304</v>
      </c>
      <c r="F339" s="4" t="s">
        <v>686</v>
      </c>
      <c r="G339" s="336">
        <v>43748</v>
      </c>
      <c r="H339" s="160"/>
      <c r="I339" s="77">
        <f>103.26/111.82</f>
        <v>0.92344839921302102</v>
      </c>
      <c r="J339" s="75" t="s">
        <v>460</v>
      </c>
      <c r="K339" s="198">
        <v>2851865.67</v>
      </c>
      <c r="L339" s="168" t="s">
        <v>687</v>
      </c>
      <c r="M339" s="54"/>
    </row>
    <row r="340" spans="1:18" ht="15" x14ac:dyDescent="0.25">
      <c r="A340" s="172" t="s">
        <v>527</v>
      </c>
      <c r="B340" s="364" t="s">
        <v>688</v>
      </c>
      <c r="C340" s="154" t="s">
        <v>763</v>
      </c>
      <c r="D340" s="55" t="s">
        <v>142</v>
      </c>
      <c r="E340" s="116">
        <v>389605</v>
      </c>
      <c r="F340" s="4"/>
      <c r="G340" s="336">
        <v>43935</v>
      </c>
      <c r="H340" s="160"/>
      <c r="I340" s="77">
        <f>105.53/78.05</f>
        <v>1.35208199871877</v>
      </c>
      <c r="J340" s="75" t="s">
        <v>667</v>
      </c>
      <c r="K340" s="197">
        <f>+E340/I340</f>
        <v>288151.90230266278</v>
      </c>
      <c r="L340" s="168" t="s">
        <v>689</v>
      </c>
      <c r="M340" s="54"/>
    </row>
    <row r="341" spans="1:18" ht="15" x14ac:dyDescent="0.25">
      <c r="A341" s="172"/>
      <c r="B341" s="364"/>
      <c r="C341" s="154"/>
      <c r="D341" s="55"/>
      <c r="E341" s="116"/>
      <c r="F341" s="4"/>
      <c r="G341" s="336"/>
      <c r="H341" s="160"/>
      <c r="I341" s="77"/>
      <c r="J341" s="75"/>
      <c r="K341" s="197"/>
      <c r="L341" s="168"/>
      <c r="M341" s="54"/>
    </row>
    <row r="342" spans="1:18" ht="15" x14ac:dyDescent="0.25">
      <c r="A342" s="172" t="s">
        <v>527</v>
      </c>
      <c r="B342" s="364" t="s">
        <v>978</v>
      </c>
      <c r="C342" s="154" t="s">
        <v>763</v>
      </c>
      <c r="D342" s="55" t="s">
        <v>142</v>
      </c>
      <c r="E342" s="116">
        <f>+K342*I342</f>
        <v>893135.81000009703</v>
      </c>
      <c r="F342" s="4" t="s">
        <v>993</v>
      </c>
      <c r="G342" s="336">
        <v>44187</v>
      </c>
      <c r="H342" s="160"/>
      <c r="I342" s="77">
        <f>[29]IPC!$S$20/78.05</f>
        <v>1.3463164638052532</v>
      </c>
      <c r="J342" s="75"/>
      <c r="K342" s="197">
        <v>663392.17710798979</v>
      </c>
      <c r="L342" s="168" t="s">
        <v>1451</v>
      </c>
      <c r="M342" s="54"/>
    </row>
    <row r="343" spans="1:18" ht="15" x14ac:dyDescent="0.2">
      <c r="A343" s="172" t="s">
        <v>527</v>
      </c>
      <c r="B343" s="364" t="s">
        <v>1450</v>
      </c>
      <c r="C343" s="154" t="s">
        <v>763</v>
      </c>
      <c r="D343" s="55" t="s">
        <v>142</v>
      </c>
      <c r="E343" s="1095">
        <v>3614.48358740191</v>
      </c>
      <c r="F343" s="4" t="s">
        <v>1449</v>
      </c>
      <c r="G343" s="331">
        <v>44267</v>
      </c>
      <c r="H343" s="177"/>
      <c r="I343" s="77">
        <f>[29]IPC!$T$10/78.05</f>
        <v>1.3569506726457399</v>
      </c>
      <c r="J343" s="75" t="s">
        <v>1082</v>
      </c>
      <c r="K343" s="197">
        <f>+E343/I343</f>
        <v>2663.6808988454263</v>
      </c>
      <c r="L343" s="168" t="s">
        <v>1448</v>
      </c>
      <c r="M343" s="54"/>
    </row>
    <row r="344" spans="1:18" ht="15" hidden="1" outlineLevel="1" x14ac:dyDescent="0.25">
      <c r="A344" s="172" t="s">
        <v>527</v>
      </c>
      <c r="B344" s="363"/>
      <c r="C344" s="154"/>
      <c r="D344" s="55"/>
      <c r="E344" s="158"/>
      <c r="F344" s="157"/>
      <c r="G344" s="336"/>
      <c r="H344" s="160"/>
      <c r="I344" s="77"/>
      <c r="J344" s="75"/>
      <c r="K344" s="159"/>
      <c r="L344" s="363"/>
      <c r="M344" s="54"/>
    </row>
    <row r="345" spans="1:18" s="117" customFormat="1" ht="15" collapsed="1" x14ac:dyDescent="0.25">
      <c r="A345" s="172" t="s">
        <v>527</v>
      </c>
      <c r="B345" s="368" t="s">
        <v>690</v>
      </c>
      <c r="C345" s="368"/>
      <c r="D345" s="56"/>
      <c r="E345" s="118">
        <f>SUM(E338:E340)</f>
        <v>4658719.8005663045</v>
      </c>
      <c r="F345" s="196"/>
      <c r="G345" s="337"/>
      <c r="H345" s="195">
        <f>SUM(H338:H340)</f>
        <v>0</v>
      </c>
      <c r="I345" s="118"/>
      <c r="J345" s="118"/>
      <c r="K345" s="194">
        <f>SUM(K338:K342)</f>
        <v>4192237.9938909216</v>
      </c>
      <c r="L345" s="193">
        <f>+K345-H345</f>
        <v>4192237.9938909216</v>
      </c>
      <c r="M345" s="179"/>
      <c r="O345" s="57"/>
      <c r="P345" s="57"/>
      <c r="Q345" s="57"/>
      <c r="R345" s="57"/>
    </row>
    <row r="346" spans="1:18" s="117" customFormat="1" ht="15" x14ac:dyDescent="0.25">
      <c r="A346" s="172" t="s">
        <v>527</v>
      </c>
      <c r="B346" s="368" t="s">
        <v>691</v>
      </c>
      <c r="C346" s="368"/>
      <c r="D346" s="56"/>
      <c r="E346" s="118">
        <f>+E335+E345</f>
        <v>46719701801.240013</v>
      </c>
      <c r="F346" s="196"/>
      <c r="G346" s="337"/>
      <c r="H346" s="195">
        <f>+H335+H345</f>
        <v>35191102178.979996</v>
      </c>
      <c r="I346" s="118"/>
      <c r="J346" s="118"/>
      <c r="K346" s="194">
        <f>+K335+K345</f>
        <v>36128128465.258789</v>
      </c>
      <c r="L346" s="193">
        <f>+K346-H346</f>
        <v>937026286.27879333</v>
      </c>
      <c r="M346" s="179"/>
      <c r="O346" s="57"/>
      <c r="P346" s="57"/>
      <c r="Q346" s="57"/>
      <c r="R346" s="57"/>
    </row>
    <row r="347" spans="1:18" s="173" customFormat="1" ht="15" x14ac:dyDescent="0.25">
      <c r="A347" s="173" t="s">
        <v>477</v>
      </c>
      <c r="B347" s="362" t="s">
        <v>237</v>
      </c>
      <c r="C347" s="362"/>
      <c r="D347" s="362"/>
      <c r="E347" s="362"/>
      <c r="F347" s="362"/>
      <c r="G347" s="330"/>
      <c r="H347" s="362"/>
      <c r="I347" s="362"/>
      <c r="J347" s="362"/>
      <c r="K347" s="362"/>
      <c r="L347" s="362"/>
      <c r="M347" s="175"/>
      <c r="O347" s="174"/>
      <c r="P347" s="174"/>
      <c r="Q347" s="174"/>
      <c r="R347" s="174"/>
    </row>
    <row r="348" spans="1:18" s="173" customFormat="1" ht="15" x14ac:dyDescent="0.25">
      <c r="A348" s="176" t="s">
        <v>527</v>
      </c>
      <c r="B348" s="137" t="s">
        <v>129</v>
      </c>
      <c r="C348" s="138" t="s">
        <v>130</v>
      </c>
      <c r="D348" s="138" t="s">
        <v>131</v>
      </c>
      <c r="E348" s="843" t="s">
        <v>132</v>
      </c>
      <c r="F348" s="845"/>
      <c r="G348" s="843" t="s">
        <v>133</v>
      </c>
      <c r="H348" s="844"/>
      <c r="I348" s="844"/>
      <c r="J348" s="844"/>
      <c r="K348" s="845"/>
      <c r="L348" s="139" t="s">
        <v>96</v>
      </c>
      <c r="M348" s="139" t="s">
        <v>760</v>
      </c>
      <c r="O348" s="174"/>
      <c r="P348" s="174"/>
      <c r="Q348" s="347"/>
      <c r="R348" s="174"/>
    </row>
    <row r="349" spans="1:18" s="173" customFormat="1" ht="45" x14ac:dyDescent="0.25">
      <c r="A349" s="176" t="s">
        <v>527</v>
      </c>
      <c r="B349" s="137"/>
      <c r="C349" s="138"/>
      <c r="D349" s="138"/>
      <c r="E349" s="140" t="s">
        <v>134</v>
      </c>
      <c r="F349" s="140" t="s">
        <v>135</v>
      </c>
      <c r="G349" s="329" t="s">
        <v>601</v>
      </c>
      <c r="H349" s="140" t="s">
        <v>136</v>
      </c>
      <c r="I349" s="140" t="s">
        <v>137</v>
      </c>
      <c r="J349" s="140" t="s">
        <v>138</v>
      </c>
      <c r="K349" s="140" t="s">
        <v>139</v>
      </c>
      <c r="L349" s="139"/>
      <c r="M349" s="175"/>
      <c r="O349" s="174"/>
      <c r="P349" s="174"/>
      <c r="Q349" s="347"/>
      <c r="R349" s="174"/>
    </row>
    <row r="350" spans="1:18" ht="15" x14ac:dyDescent="0.2">
      <c r="A350" s="172" t="s">
        <v>527</v>
      </c>
      <c r="B350" s="363" t="s">
        <v>140</v>
      </c>
      <c r="C350" s="153" t="s">
        <v>22</v>
      </c>
      <c r="D350" s="55" t="s">
        <v>142</v>
      </c>
      <c r="E350" s="136">
        <v>15367645546</v>
      </c>
      <c r="F350" s="192" t="s">
        <v>238</v>
      </c>
      <c r="G350" s="328">
        <v>42913</v>
      </c>
      <c r="H350" s="170">
        <v>12478470154</v>
      </c>
      <c r="I350" s="39">
        <f>137.71/111.82</f>
        <v>1.2315328206045431</v>
      </c>
      <c r="J350" s="31" t="s">
        <v>184</v>
      </c>
      <c r="K350" s="50">
        <f>+E350/I350</f>
        <v>12478470154.336794</v>
      </c>
      <c r="L350" s="168" t="s">
        <v>177</v>
      </c>
      <c r="M350" s="54" t="s">
        <v>887</v>
      </c>
    </row>
    <row r="351" spans="1:18" ht="15" hidden="1" outlineLevel="1" x14ac:dyDescent="0.2">
      <c r="A351" s="172" t="s">
        <v>762</v>
      </c>
      <c r="B351" s="363"/>
      <c r="C351" s="154"/>
      <c r="D351" s="55"/>
      <c r="E351" s="155"/>
      <c r="F351" s="360"/>
      <c r="G351" s="328"/>
      <c r="H351" s="170"/>
      <c r="I351" s="39"/>
      <c r="J351" s="31"/>
      <c r="K351" s="156"/>
      <c r="L351" s="363"/>
      <c r="M351" s="54"/>
    </row>
    <row r="352" spans="1:18" ht="15" hidden="1" outlineLevel="1" x14ac:dyDescent="0.2">
      <c r="A352" s="172" t="s">
        <v>762</v>
      </c>
      <c r="B352" s="363"/>
      <c r="C352" s="154"/>
      <c r="D352" s="55"/>
      <c r="E352" s="155"/>
      <c r="F352" s="360"/>
      <c r="G352" s="328"/>
      <c r="H352" s="170"/>
      <c r="I352" s="39"/>
      <c r="J352" s="31"/>
      <c r="K352" s="156"/>
      <c r="L352" s="363"/>
      <c r="M352" s="54"/>
    </row>
    <row r="353" spans="1:18" hidden="1" outlineLevel="1" x14ac:dyDescent="0.2">
      <c r="A353" s="172" t="s">
        <v>762</v>
      </c>
      <c r="B353" s="178"/>
      <c r="C353" s="178"/>
      <c r="D353" s="54"/>
      <c r="E353" s="54"/>
      <c r="F353" s="54"/>
      <c r="G353" s="331"/>
      <c r="H353" s="177"/>
      <c r="I353" s="54"/>
      <c r="J353" s="54"/>
      <c r="K353" s="54"/>
      <c r="L353" s="54"/>
      <c r="M353" s="54"/>
    </row>
    <row r="354" spans="1:18" hidden="1" outlineLevel="1" x14ac:dyDescent="0.2">
      <c r="A354" s="172" t="s">
        <v>762</v>
      </c>
      <c r="B354" s="178"/>
      <c r="C354" s="178"/>
      <c r="D354" s="54"/>
      <c r="E354" s="54"/>
      <c r="F354" s="54"/>
      <c r="G354" s="331"/>
      <c r="H354" s="177"/>
      <c r="I354" s="54"/>
      <c r="J354" s="54"/>
      <c r="K354" s="54"/>
      <c r="L354" s="54"/>
      <c r="M354" s="54"/>
    </row>
    <row r="355" spans="1:18" hidden="1" outlineLevel="1" x14ac:dyDescent="0.2">
      <c r="A355" s="172" t="s">
        <v>762</v>
      </c>
      <c r="B355" s="178"/>
      <c r="C355" s="178"/>
      <c r="D355" s="54"/>
      <c r="E355" s="54"/>
      <c r="F355" s="54"/>
      <c r="G355" s="331"/>
      <c r="H355" s="177"/>
      <c r="I355" s="54"/>
      <c r="J355" s="54"/>
      <c r="K355" s="54"/>
      <c r="L355" s="54"/>
      <c r="M355" s="54"/>
    </row>
    <row r="356" spans="1:18" s="173" customFormat="1" ht="15" collapsed="1" x14ac:dyDescent="0.25">
      <c r="A356" s="173" t="s">
        <v>527</v>
      </c>
      <c r="B356" s="362" t="s">
        <v>239</v>
      </c>
      <c r="C356" s="362"/>
      <c r="D356" s="362"/>
      <c r="E356" s="362"/>
      <c r="F356" s="362"/>
      <c r="G356" s="330"/>
      <c r="H356" s="362"/>
      <c r="I356" s="362"/>
      <c r="J356" s="362"/>
      <c r="K356" s="362"/>
      <c r="L356" s="362"/>
      <c r="M356" s="175"/>
      <c r="O356" s="174"/>
      <c r="P356" s="174"/>
      <c r="Q356" s="174"/>
      <c r="R356" s="174"/>
    </row>
    <row r="357" spans="1:18" s="173" customFormat="1" ht="15" x14ac:dyDescent="0.25">
      <c r="A357" s="173" t="s">
        <v>473</v>
      </c>
      <c r="B357" s="362" t="s">
        <v>240</v>
      </c>
      <c r="C357" s="362"/>
      <c r="D357" s="362"/>
      <c r="E357" s="362"/>
      <c r="F357" s="362"/>
      <c r="G357" s="330"/>
      <c r="H357" s="362"/>
      <c r="I357" s="362"/>
      <c r="J357" s="362"/>
      <c r="K357" s="362"/>
      <c r="L357" s="362"/>
      <c r="M357" s="175"/>
      <c r="O357" s="174"/>
      <c r="P357" s="174"/>
      <c r="Q357" s="174"/>
      <c r="R357" s="174"/>
    </row>
    <row r="358" spans="1:18" s="173" customFormat="1" ht="15" x14ac:dyDescent="0.25">
      <c r="A358" s="176" t="s">
        <v>527</v>
      </c>
      <c r="B358" s="137" t="s">
        <v>129</v>
      </c>
      <c r="C358" s="138" t="s">
        <v>130</v>
      </c>
      <c r="D358" s="138" t="s">
        <v>131</v>
      </c>
      <c r="E358" s="843" t="s">
        <v>132</v>
      </c>
      <c r="F358" s="845"/>
      <c r="G358" s="843" t="s">
        <v>133</v>
      </c>
      <c r="H358" s="844"/>
      <c r="I358" s="844"/>
      <c r="J358" s="844"/>
      <c r="K358" s="845"/>
      <c r="L358" s="139" t="s">
        <v>96</v>
      </c>
      <c r="M358" s="139" t="s">
        <v>760</v>
      </c>
      <c r="O358" s="174"/>
      <c r="P358" s="174"/>
      <c r="Q358" s="174"/>
      <c r="R358" s="174"/>
    </row>
    <row r="359" spans="1:18" s="173" customFormat="1" ht="45" x14ac:dyDescent="0.25">
      <c r="A359" s="176" t="s">
        <v>527</v>
      </c>
      <c r="B359" s="137"/>
      <c r="C359" s="138"/>
      <c r="D359" s="138"/>
      <c r="E359" s="140" t="s">
        <v>134</v>
      </c>
      <c r="F359" s="140" t="s">
        <v>135</v>
      </c>
      <c r="G359" s="329" t="s">
        <v>601</v>
      </c>
      <c r="H359" s="140" t="s">
        <v>136</v>
      </c>
      <c r="I359" s="140" t="s">
        <v>137</v>
      </c>
      <c r="J359" s="140" t="s">
        <v>138</v>
      </c>
      <c r="K359" s="140" t="s">
        <v>139</v>
      </c>
      <c r="L359" s="139"/>
      <c r="M359" s="175"/>
      <c r="O359" s="174"/>
      <c r="P359" s="174"/>
      <c r="Q359" s="174"/>
      <c r="R359" s="174"/>
    </row>
    <row r="360" spans="1:18" ht="28.5" x14ac:dyDescent="0.2">
      <c r="A360" s="172" t="s">
        <v>527</v>
      </c>
      <c r="B360" s="363" t="s">
        <v>140</v>
      </c>
      <c r="C360" s="360" t="s">
        <v>692</v>
      </c>
      <c r="D360" s="55" t="s">
        <v>142</v>
      </c>
      <c r="E360" s="151">
        <v>3039215719</v>
      </c>
      <c r="F360" s="186" t="s">
        <v>693</v>
      </c>
      <c r="G360" s="335" t="s">
        <v>241</v>
      </c>
      <c r="H360" s="189">
        <v>2456948393</v>
      </c>
      <c r="I360" s="39">
        <f>138.32/111.82</f>
        <v>1.2369880164550171</v>
      </c>
      <c r="J360" s="79" t="s">
        <v>334</v>
      </c>
      <c r="K360" s="152">
        <f>+E360/I360</f>
        <v>2456948392.8468766</v>
      </c>
      <c r="L360" s="168" t="s">
        <v>242</v>
      </c>
      <c r="M360" s="54"/>
      <c r="O360" s="174"/>
      <c r="P360" s="174"/>
      <c r="Q360" s="174"/>
    </row>
    <row r="361" spans="1:18" ht="15" customHeight="1" x14ac:dyDescent="0.2">
      <c r="A361" s="172" t="s">
        <v>527</v>
      </c>
      <c r="B361" s="363" t="s">
        <v>144</v>
      </c>
      <c r="C361" s="360" t="s">
        <v>692</v>
      </c>
      <c r="D361" s="55" t="s">
        <v>142</v>
      </c>
      <c r="E361" s="151">
        <f>11645347</f>
        <v>11645347</v>
      </c>
      <c r="F361" s="186" t="s">
        <v>694</v>
      </c>
      <c r="G361" s="335">
        <v>43110</v>
      </c>
      <c r="H361" s="868">
        <v>2456948393</v>
      </c>
      <c r="I361" s="39">
        <f>138.85/111.82</f>
        <v>1.2417277767841173</v>
      </c>
      <c r="J361" s="191" t="s">
        <v>230</v>
      </c>
      <c r="K361" s="152">
        <f>+E361/I361</f>
        <v>9378341.3866762705</v>
      </c>
      <c r="L361" s="168" t="s">
        <v>242</v>
      </c>
      <c r="M361" s="54" t="s">
        <v>886</v>
      </c>
      <c r="O361" s="174"/>
      <c r="P361" s="174"/>
      <c r="Q361" s="174"/>
    </row>
    <row r="362" spans="1:18" ht="14.25" x14ac:dyDescent="0.2">
      <c r="A362" s="172" t="s">
        <v>527</v>
      </c>
      <c r="B362" s="363" t="s">
        <v>144</v>
      </c>
      <c r="C362" s="360" t="s">
        <v>692</v>
      </c>
      <c r="D362" s="55" t="s">
        <v>142</v>
      </c>
      <c r="E362" s="151">
        <v>3039215719</v>
      </c>
      <c r="F362" s="186" t="s">
        <v>694</v>
      </c>
      <c r="G362" s="335">
        <v>43109</v>
      </c>
      <c r="H362" s="869"/>
      <c r="I362" s="39">
        <f>138.85/111.82</f>
        <v>1.2417277767841173</v>
      </c>
      <c r="J362" s="191" t="s">
        <v>230</v>
      </c>
      <c r="K362" s="152">
        <f>+E362/I362</f>
        <v>2447570051.8442926</v>
      </c>
      <c r="L362" s="168"/>
      <c r="M362" s="54" t="s">
        <v>885</v>
      </c>
      <c r="O362" s="174"/>
      <c r="P362" s="174"/>
      <c r="Q362" s="174"/>
    </row>
    <row r="363" spans="1:18" ht="14.25" x14ac:dyDescent="0.2">
      <c r="A363" s="172" t="s">
        <v>527</v>
      </c>
      <c r="B363" s="363" t="s">
        <v>145</v>
      </c>
      <c r="C363" s="360" t="s">
        <v>692</v>
      </c>
      <c r="D363" s="55" t="s">
        <v>142</v>
      </c>
      <c r="E363" s="151">
        <v>3069977012</v>
      </c>
      <c r="F363" s="186" t="s">
        <v>695</v>
      </c>
      <c r="G363" s="335">
        <v>43150</v>
      </c>
      <c r="H363" s="189">
        <v>2456948393</v>
      </c>
      <c r="I363" s="39">
        <f>139.72/111.82</f>
        <v>1.2495081380790556</v>
      </c>
      <c r="J363" s="76" t="s">
        <v>243</v>
      </c>
      <c r="K363" s="152">
        <f>+E363/I363</f>
        <v>2456948393.0850272</v>
      </c>
      <c r="L363" s="168" t="s">
        <v>242</v>
      </c>
      <c r="M363" s="54" t="s">
        <v>884</v>
      </c>
      <c r="O363" s="174"/>
      <c r="P363" s="174"/>
      <c r="Q363" s="174"/>
    </row>
    <row r="364" spans="1:18" ht="14.25" x14ac:dyDescent="0.2">
      <c r="A364" s="172" t="s">
        <v>527</v>
      </c>
      <c r="B364" s="363" t="s">
        <v>146</v>
      </c>
      <c r="C364" s="360" t="s">
        <v>692</v>
      </c>
      <c r="D364" s="55" t="s">
        <v>142</v>
      </c>
      <c r="E364" s="151">
        <v>3069977012</v>
      </c>
      <c r="F364" s="186" t="s">
        <v>696</v>
      </c>
      <c r="G364" s="335">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527</v>
      </c>
      <c r="B365" s="142" t="s">
        <v>147</v>
      </c>
      <c r="C365" s="143" t="s">
        <v>692</v>
      </c>
      <c r="D365" s="58" t="s">
        <v>142</v>
      </c>
      <c r="E365" s="152">
        <v>3091729640</v>
      </c>
      <c r="F365" s="145" t="s">
        <v>697</v>
      </c>
      <c r="G365" s="333">
        <v>43182</v>
      </c>
      <c r="H365" s="189">
        <v>2456948393</v>
      </c>
      <c r="I365" s="74">
        <f>140.71/111.82</f>
        <v>1.2583616526560546</v>
      </c>
      <c r="J365" s="76" t="s">
        <v>236</v>
      </c>
      <c r="K365" s="152">
        <f>+E365/I365</f>
        <v>2456948392.7567334</v>
      </c>
      <c r="L365" s="183" t="s">
        <v>217</v>
      </c>
      <c r="M365" s="54" t="s">
        <v>883</v>
      </c>
      <c r="O365" s="174"/>
      <c r="P365" s="174"/>
      <c r="Q365" s="174"/>
    </row>
    <row r="366" spans="1:18" ht="14.25" x14ac:dyDescent="0.2">
      <c r="A366" s="172" t="s">
        <v>527</v>
      </c>
      <c r="B366" s="363" t="s">
        <v>148</v>
      </c>
      <c r="C366" s="360" t="s">
        <v>692</v>
      </c>
      <c r="D366" s="55" t="s">
        <v>142</v>
      </c>
      <c r="E366" s="151">
        <f>3099200240</f>
        <v>3099200240</v>
      </c>
      <c r="F366" s="186" t="s">
        <v>698</v>
      </c>
      <c r="G366" s="335">
        <v>43237</v>
      </c>
      <c r="H366" s="868">
        <v>2456948393</v>
      </c>
      <c r="I366" s="74">
        <f>141.7/111.82</f>
        <v>1.2672151672330532</v>
      </c>
      <c r="J366" s="76" t="s">
        <v>283</v>
      </c>
      <c r="K366" s="152">
        <f>+E366/I366</f>
        <v>2445677987.5568099</v>
      </c>
      <c r="L366" s="168" t="s">
        <v>217</v>
      </c>
      <c r="M366" s="54" t="s">
        <v>882</v>
      </c>
      <c r="N366" s="190" t="s">
        <v>881</v>
      </c>
      <c r="O366" s="174"/>
      <c r="P366" s="174"/>
      <c r="Q366" s="174"/>
    </row>
    <row r="367" spans="1:18" ht="14.25" x14ac:dyDescent="0.2">
      <c r="A367" s="172" t="s">
        <v>527</v>
      </c>
      <c r="B367" s="363" t="s">
        <v>148</v>
      </c>
      <c r="C367" s="360" t="s">
        <v>692</v>
      </c>
      <c r="D367" s="55" t="s">
        <v>142</v>
      </c>
      <c r="E367" s="151">
        <v>14282029</v>
      </c>
      <c r="F367" s="186" t="s">
        <v>698</v>
      </c>
      <c r="G367" s="335">
        <v>43237</v>
      </c>
      <c r="H367" s="869"/>
      <c r="I367" s="74">
        <f>141.7/111.82</f>
        <v>1.2672151672330532</v>
      </c>
      <c r="J367" s="76" t="s">
        <v>283</v>
      </c>
      <c r="K367" s="152">
        <f>+E367/I367</f>
        <v>11270405.665349329</v>
      </c>
      <c r="L367" s="168"/>
      <c r="M367" s="54" t="s">
        <v>880</v>
      </c>
      <c r="O367" s="174"/>
      <c r="P367" s="174"/>
      <c r="Q367" s="174"/>
    </row>
    <row r="368" spans="1:18" ht="14.25" x14ac:dyDescent="0.2">
      <c r="A368" s="172" t="s">
        <v>527</v>
      </c>
      <c r="B368" s="363" t="s">
        <v>149</v>
      </c>
      <c r="C368" s="360" t="s">
        <v>692</v>
      </c>
      <c r="D368" s="55" t="s">
        <v>142</v>
      </c>
      <c r="E368" s="151">
        <v>3113482269</v>
      </c>
      <c r="F368" s="186" t="s">
        <v>699</v>
      </c>
      <c r="G368" s="335">
        <v>43249</v>
      </c>
      <c r="H368" s="189">
        <v>2456948393</v>
      </c>
      <c r="I368" s="74">
        <f>141.7/111.82</f>
        <v>1.2672151672330532</v>
      </c>
      <c r="J368" s="76" t="s">
        <v>284</v>
      </c>
      <c r="K368" s="152">
        <f>+E368/I368</f>
        <v>2456948393.2221594</v>
      </c>
      <c r="L368" s="168" t="s">
        <v>217</v>
      </c>
      <c r="M368" s="54" t="s">
        <v>879</v>
      </c>
      <c r="O368" s="174"/>
      <c r="P368" s="174"/>
      <c r="Q368" s="174"/>
    </row>
    <row r="369" spans="1:17" ht="14.25" x14ac:dyDescent="0.2">
      <c r="A369" s="172" t="s">
        <v>527</v>
      </c>
      <c r="B369" s="363" t="s">
        <v>150</v>
      </c>
      <c r="C369" s="360" t="s">
        <v>692</v>
      </c>
      <c r="D369" s="55" t="s">
        <v>142</v>
      </c>
      <c r="E369" s="151">
        <v>3126226233</v>
      </c>
      <c r="F369" s="186" t="s">
        <v>700</v>
      </c>
      <c r="G369" s="335">
        <v>43305</v>
      </c>
      <c r="H369" s="189">
        <v>2456948393</v>
      </c>
      <c r="I369" s="74">
        <f>142.28/111.82</f>
        <v>1.272402074763012</v>
      </c>
      <c r="J369" s="76" t="s">
        <v>301</v>
      </c>
      <c r="K369" s="152">
        <f>+E369/I369</f>
        <v>2456948393.1266518</v>
      </c>
      <c r="L369" s="168" t="s">
        <v>242</v>
      </c>
      <c r="M369" s="54" t="s">
        <v>878</v>
      </c>
      <c r="O369" s="174"/>
      <c r="P369" s="174"/>
      <c r="Q369" s="174"/>
    </row>
    <row r="370" spans="1:17" ht="14.25" x14ac:dyDescent="0.2">
      <c r="A370" s="172" t="s">
        <v>527</v>
      </c>
      <c r="B370" s="363" t="s">
        <v>178</v>
      </c>
      <c r="C370" s="360" t="s">
        <v>692</v>
      </c>
      <c r="D370" s="55" t="s">
        <v>142</v>
      </c>
      <c r="E370" s="151">
        <v>3126226233</v>
      </c>
      <c r="F370" s="186" t="s">
        <v>701</v>
      </c>
      <c r="G370" s="335">
        <v>43313</v>
      </c>
      <c r="H370" s="189">
        <v>2456948393</v>
      </c>
      <c r="I370" s="74">
        <f>142.28/111.82</f>
        <v>1.272402074763012</v>
      </c>
      <c r="J370" s="76" t="s">
        <v>301</v>
      </c>
      <c r="K370" s="152">
        <f>+E370/I370</f>
        <v>2456948393.1266518</v>
      </c>
      <c r="L370" s="168" t="s">
        <v>217</v>
      </c>
      <c r="M370" s="54" t="s">
        <v>877</v>
      </c>
      <c r="O370" s="174"/>
      <c r="P370" s="174"/>
      <c r="Q370" s="174"/>
    </row>
    <row r="371" spans="1:17" ht="28.5" x14ac:dyDescent="0.2">
      <c r="A371" s="172" t="s">
        <v>527</v>
      </c>
      <c r="B371" s="142" t="s">
        <v>179</v>
      </c>
      <c r="C371" s="143" t="s">
        <v>692</v>
      </c>
      <c r="D371" s="58" t="s">
        <v>142</v>
      </c>
      <c r="E371" s="152">
        <v>3122051486</v>
      </c>
      <c r="F371" s="145" t="s">
        <v>702</v>
      </c>
      <c r="G371" s="333">
        <v>43353</v>
      </c>
      <c r="H371" s="189">
        <v>2456948393</v>
      </c>
      <c r="I371" s="74">
        <f>142.27/111.82</f>
        <v>1.2723126453228404</v>
      </c>
      <c r="J371" s="76" t="s">
        <v>309</v>
      </c>
      <c r="K371" s="152">
        <f>+E371/I371</f>
        <v>2453839861.9843955</v>
      </c>
      <c r="L371" s="168" t="s">
        <v>703</v>
      </c>
      <c r="M371" s="54" t="s">
        <v>876</v>
      </c>
      <c r="O371" s="174"/>
      <c r="P371" s="174"/>
      <c r="Q371" s="174"/>
    </row>
    <row r="372" spans="1:17" ht="14.25" x14ac:dyDescent="0.2">
      <c r="A372" s="172" t="s">
        <v>527</v>
      </c>
      <c r="B372" s="363" t="s">
        <v>180</v>
      </c>
      <c r="C372" s="360" t="s">
        <v>692</v>
      </c>
      <c r="D372" s="55" t="s">
        <v>142</v>
      </c>
      <c r="E372" s="151">
        <v>3131060150</v>
      </c>
      <c r="F372" s="186" t="s">
        <v>704</v>
      </c>
      <c r="G372" s="335">
        <v>43384</v>
      </c>
      <c r="H372" s="189">
        <v>2456948393</v>
      </c>
      <c r="I372" s="74">
        <f>142.5/111.82</f>
        <v>1.2743695224467895</v>
      </c>
      <c r="J372" s="76" t="s">
        <v>316</v>
      </c>
      <c r="K372" s="152">
        <f>+E372/I372</f>
        <v>2456948392.7929826</v>
      </c>
      <c r="L372" s="168" t="s">
        <v>217</v>
      </c>
      <c r="M372" s="54" t="s">
        <v>875</v>
      </c>
      <c r="O372" s="174"/>
      <c r="P372" s="174"/>
      <c r="Q372" s="174"/>
    </row>
    <row r="373" spans="1:17" ht="14.25" x14ac:dyDescent="0.2">
      <c r="A373" s="172" t="s">
        <v>527</v>
      </c>
      <c r="B373" s="363" t="s">
        <v>181</v>
      </c>
      <c r="C373" s="360" t="s">
        <v>692</v>
      </c>
      <c r="D373" s="55" t="s">
        <v>142</v>
      </c>
      <c r="E373" s="151">
        <v>3131060150</v>
      </c>
      <c r="F373" s="186" t="s">
        <v>705</v>
      </c>
      <c r="G373" s="335">
        <v>43384</v>
      </c>
      <c r="H373" s="189">
        <v>2456948393</v>
      </c>
      <c r="I373" s="74">
        <f>142.5/111.82</f>
        <v>1.2743695224467895</v>
      </c>
      <c r="J373" s="76" t="s">
        <v>316</v>
      </c>
      <c r="K373" s="152">
        <f>+E373/I373</f>
        <v>2456948392.7929826</v>
      </c>
      <c r="L373" s="168" t="s">
        <v>217</v>
      </c>
      <c r="M373" s="54" t="s">
        <v>875</v>
      </c>
      <c r="O373" s="174"/>
      <c r="P373" s="174"/>
      <c r="Q373" s="174"/>
    </row>
    <row r="374" spans="1:17" ht="14.25" x14ac:dyDescent="0.2">
      <c r="A374" s="172" t="s">
        <v>527</v>
      </c>
      <c r="B374" s="363"/>
      <c r="C374" s="360" t="s">
        <v>692</v>
      </c>
      <c r="D374" s="55" t="s">
        <v>142</v>
      </c>
      <c r="E374" s="151">
        <v>4008101</v>
      </c>
      <c r="F374" s="186" t="s">
        <v>322</v>
      </c>
      <c r="G374" s="335">
        <v>43431</v>
      </c>
      <c r="H374" s="189"/>
      <c r="I374" s="74">
        <f>142.5/111.82</f>
        <v>1.2743695224467895</v>
      </c>
      <c r="J374" s="76" t="s">
        <v>323</v>
      </c>
      <c r="K374" s="152">
        <f>+E374/I374</f>
        <v>3145163.8864561403</v>
      </c>
      <c r="L374" s="168" t="s">
        <v>324</v>
      </c>
      <c r="M374" s="54" t="s">
        <v>873</v>
      </c>
      <c r="N374" s="166" t="s">
        <v>874</v>
      </c>
      <c r="O374" s="174"/>
      <c r="P374" s="174"/>
      <c r="Q374" s="174"/>
    </row>
    <row r="375" spans="1:17" ht="14.25" x14ac:dyDescent="0.2">
      <c r="A375" s="172" t="s">
        <v>527</v>
      </c>
      <c r="B375" s="363" t="s">
        <v>182</v>
      </c>
      <c r="C375" s="360" t="s">
        <v>692</v>
      </c>
      <c r="D375" s="55" t="s">
        <v>142</v>
      </c>
      <c r="E375" s="151">
        <v>3134795450</v>
      </c>
      <c r="F375" s="186" t="s">
        <v>706</v>
      </c>
      <c r="G375" s="335">
        <v>43432</v>
      </c>
      <c r="H375" s="189">
        <v>2456948393</v>
      </c>
      <c r="I375" s="74">
        <f>142.67/111.82</f>
        <v>1.2758898229297084</v>
      </c>
      <c r="J375" s="76" t="s">
        <v>323</v>
      </c>
      <c r="K375" s="152">
        <f>+E375/I375</f>
        <v>2456948392.9277353</v>
      </c>
      <c r="L375" s="168" t="s">
        <v>217</v>
      </c>
      <c r="M375" s="54" t="s">
        <v>873</v>
      </c>
      <c r="N375" s="190" t="s">
        <v>872</v>
      </c>
      <c r="O375" s="174"/>
      <c r="P375" s="174"/>
      <c r="Q375" s="174"/>
    </row>
    <row r="376" spans="1:17" ht="14.25" x14ac:dyDescent="0.2">
      <c r="A376" s="172" t="s">
        <v>527</v>
      </c>
      <c r="B376" s="363" t="s">
        <v>183</v>
      </c>
      <c r="C376" s="360" t="s">
        <v>692</v>
      </c>
      <c r="D376" s="55" t="s">
        <v>142</v>
      </c>
      <c r="E376" s="151">
        <v>3138530750</v>
      </c>
      <c r="F376" s="186" t="s">
        <v>707</v>
      </c>
      <c r="G376" s="335">
        <v>43444</v>
      </c>
      <c r="H376" s="189">
        <v>2456948393</v>
      </c>
      <c r="I376" s="74">
        <f>142.84/111.82</f>
        <v>1.2774101234126276</v>
      </c>
      <c r="J376" s="76" t="s">
        <v>325</v>
      </c>
      <c r="K376" s="152">
        <f>+E376/I376</f>
        <v>2456948393.0621672</v>
      </c>
      <c r="L376" s="168" t="s">
        <v>217</v>
      </c>
      <c r="M376" s="54" t="s">
        <v>871</v>
      </c>
      <c r="O376" s="174"/>
      <c r="P376" s="174"/>
      <c r="Q376" s="174"/>
    </row>
    <row r="377" spans="1:17" ht="14.25" x14ac:dyDescent="0.2">
      <c r="A377" s="172" t="s">
        <v>527</v>
      </c>
      <c r="B377" s="363" t="s">
        <v>185</v>
      </c>
      <c r="C377" s="360" t="s">
        <v>692</v>
      </c>
      <c r="D377" s="55" t="s">
        <v>142</v>
      </c>
      <c r="E377" s="151">
        <v>3138530750</v>
      </c>
      <c r="F377" s="186" t="s">
        <v>708</v>
      </c>
      <c r="G377" s="335">
        <v>43444</v>
      </c>
      <c r="H377" s="189">
        <v>2456948393</v>
      </c>
      <c r="I377" s="74">
        <f>142.84/111.82</f>
        <v>1.2774101234126276</v>
      </c>
      <c r="J377" s="76" t="s">
        <v>325</v>
      </c>
      <c r="K377" s="152">
        <f>+E377/I377</f>
        <v>2456948393.0621672</v>
      </c>
      <c r="L377" s="168" t="s">
        <v>217</v>
      </c>
      <c r="M377" s="54" t="s">
        <v>871</v>
      </c>
      <c r="O377" s="174"/>
      <c r="P377" s="174"/>
      <c r="Q377" s="174"/>
    </row>
    <row r="378" spans="1:17" ht="14.25" x14ac:dyDescent="0.2">
      <c r="A378" s="172" t="s">
        <v>527</v>
      </c>
      <c r="B378" s="363" t="s">
        <v>187</v>
      </c>
      <c r="C378" s="360" t="s">
        <v>692</v>
      </c>
      <c r="D378" s="55" t="s">
        <v>142</v>
      </c>
      <c r="E378" s="151">
        <v>3166875084</v>
      </c>
      <c r="F378" s="186" t="s">
        <v>709</v>
      </c>
      <c r="G378" s="335">
        <v>43507</v>
      </c>
      <c r="H378" s="189">
        <v>2456948393</v>
      </c>
      <c r="I378" s="74">
        <f>100.6/78.05</f>
        <v>1.2889173606662396</v>
      </c>
      <c r="J378" s="76" t="s">
        <v>337</v>
      </c>
      <c r="K378" s="152">
        <f>+E378/I378</f>
        <v>2457003979.1868787</v>
      </c>
      <c r="L378" s="168" t="s">
        <v>217</v>
      </c>
      <c r="M378" s="54" t="s">
        <v>870</v>
      </c>
      <c r="O378" s="174"/>
      <c r="P378" s="174"/>
      <c r="Q378" s="174"/>
    </row>
    <row r="379" spans="1:17" ht="14.25" x14ac:dyDescent="0.2">
      <c r="A379" s="172" t="s">
        <v>527</v>
      </c>
      <c r="B379" s="363" t="s">
        <v>189</v>
      </c>
      <c r="C379" s="360" t="s">
        <v>692</v>
      </c>
      <c r="D379" s="55" t="s">
        <v>142</v>
      </c>
      <c r="E379" s="151">
        <v>7000000000</v>
      </c>
      <c r="F379" s="186" t="s">
        <v>710</v>
      </c>
      <c r="G379" s="335">
        <v>43550</v>
      </c>
      <c r="H379" s="189">
        <v>2456948393</v>
      </c>
      <c r="I379" s="74">
        <f>101.18/78.05</f>
        <v>1.2963484945547727</v>
      </c>
      <c r="J379" s="76" t="s">
        <v>344</v>
      </c>
      <c r="K379" s="152">
        <f>+E379/I379</f>
        <v>5399782565.7244511</v>
      </c>
      <c r="L379" s="168" t="s">
        <v>345</v>
      </c>
      <c r="M379" s="54" t="s">
        <v>869</v>
      </c>
      <c r="O379" s="174"/>
      <c r="P379" s="174"/>
      <c r="Q379" s="174"/>
    </row>
    <row r="380" spans="1:17" ht="15" x14ac:dyDescent="0.2">
      <c r="A380" s="172" t="s">
        <v>527</v>
      </c>
      <c r="B380" s="363" t="s">
        <v>191</v>
      </c>
      <c r="C380" s="360" t="s">
        <v>692</v>
      </c>
      <c r="D380" s="55" t="s">
        <v>142</v>
      </c>
      <c r="E380" s="187"/>
      <c r="F380" s="186" t="s">
        <v>711</v>
      </c>
      <c r="G380" s="335"/>
      <c r="H380" s="189">
        <v>2456948393</v>
      </c>
      <c r="I380" s="74">
        <f>101.18/78.05</f>
        <v>1.2963484945547727</v>
      </c>
      <c r="J380" s="76"/>
      <c r="K380" s="152"/>
      <c r="L380" s="188" t="s">
        <v>401</v>
      </c>
      <c r="M380" s="54"/>
      <c r="O380" s="174"/>
      <c r="P380" s="174"/>
      <c r="Q380" s="174"/>
    </row>
    <row r="381" spans="1:17" ht="15" x14ac:dyDescent="0.2">
      <c r="A381" s="172" t="s">
        <v>527</v>
      </c>
      <c r="B381" s="363" t="s">
        <v>245</v>
      </c>
      <c r="C381" s="360" t="s">
        <v>692</v>
      </c>
      <c r="D381" s="55" t="s">
        <v>142</v>
      </c>
      <c r="E381" s="187"/>
      <c r="F381" s="186" t="s">
        <v>712</v>
      </c>
      <c r="G381" s="335"/>
      <c r="H381" s="185">
        <v>1455974867</v>
      </c>
      <c r="I381" s="74">
        <f>101.18/78.05</f>
        <v>1.2963484945547727</v>
      </c>
      <c r="J381" s="76"/>
      <c r="K381" s="152"/>
      <c r="L381" s="188" t="s">
        <v>401</v>
      </c>
      <c r="M381" s="54"/>
      <c r="O381" s="174"/>
      <c r="P381" s="174"/>
      <c r="Q381" s="174"/>
    </row>
    <row r="382" spans="1:17" ht="15" x14ac:dyDescent="0.2">
      <c r="A382" s="172" t="s">
        <v>527</v>
      </c>
      <c r="B382" s="363" t="s">
        <v>246</v>
      </c>
      <c r="C382" s="360" t="s">
        <v>692</v>
      </c>
      <c r="D382" s="55" t="s">
        <v>142</v>
      </c>
      <c r="E382" s="187">
        <v>6309098263</v>
      </c>
      <c r="F382" s="186" t="s">
        <v>713</v>
      </c>
      <c r="G382" s="335">
        <v>43612</v>
      </c>
      <c r="H382" s="185">
        <v>1455974867</v>
      </c>
      <c r="I382" s="74">
        <f>102.12/78.05</f>
        <v>1.3083920563741192</v>
      </c>
      <c r="J382" s="76" t="s">
        <v>400</v>
      </c>
      <c r="K382" s="152">
        <f>+E382/I382</f>
        <v>4822024279.5451431</v>
      </c>
      <c r="L382" s="168" t="s">
        <v>420</v>
      </c>
      <c r="M382" s="54"/>
      <c r="N382" s="166" t="s">
        <v>868</v>
      </c>
      <c r="O382" s="174"/>
      <c r="P382" s="174"/>
      <c r="Q382" s="174"/>
    </row>
    <row r="383" spans="1:17" ht="15" x14ac:dyDescent="0.2">
      <c r="A383" s="172" t="s">
        <v>527</v>
      </c>
      <c r="B383" s="363" t="s">
        <v>247</v>
      </c>
      <c r="C383" s="360" t="s">
        <v>692</v>
      </c>
      <c r="D383" s="55" t="s">
        <v>142</v>
      </c>
      <c r="E383" s="187"/>
      <c r="F383" s="186" t="s">
        <v>714</v>
      </c>
      <c r="G383" s="335"/>
      <c r="H383" s="185">
        <v>1455974867</v>
      </c>
      <c r="I383" s="74"/>
      <c r="J383" s="76"/>
      <c r="K383" s="152"/>
      <c r="L383" s="168" t="s">
        <v>217</v>
      </c>
      <c r="M383" s="54"/>
      <c r="O383" s="174"/>
      <c r="P383" s="174"/>
      <c r="Q383" s="174"/>
    </row>
    <row r="384" spans="1:17" ht="15" x14ac:dyDescent="0.2">
      <c r="A384" s="172" t="s">
        <v>527</v>
      </c>
      <c r="B384" s="363" t="s">
        <v>248</v>
      </c>
      <c r="C384" s="360" t="s">
        <v>692</v>
      </c>
      <c r="D384" s="55" t="s">
        <v>142</v>
      </c>
      <c r="E384" s="187"/>
      <c r="F384" s="186" t="s">
        <v>715</v>
      </c>
      <c r="G384" s="335"/>
      <c r="H384" s="185">
        <v>1455974867</v>
      </c>
      <c r="I384" s="74"/>
      <c r="J384" s="76"/>
      <c r="K384" s="152"/>
      <c r="L384" s="168" t="s">
        <v>217</v>
      </c>
      <c r="M384" s="54"/>
      <c r="O384" s="174"/>
      <c r="P384" s="174"/>
      <c r="Q384" s="174"/>
    </row>
    <row r="385" spans="1:18" ht="15" x14ac:dyDescent="0.25">
      <c r="A385" s="172" t="s">
        <v>527</v>
      </c>
      <c r="B385" s="142" t="s">
        <v>249</v>
      </c>
      <c r="C385" s="143" t="s">
        <v>692</v>
      </c>
      <c r="D385" s="58" t="s">
        <v>142</v>
      </c>
      <c r="E385" s="144">
        <v>2643821720</v>
      </c>
      <c r="F385" s="145" t="s">
        <v>716</v>
      </c>
      <c r="G385" s="333">
        <v>43650</v>
      </c>
      <c r="H385" s="184">
        <v>1455974867</v>
      </c>
      <c r="I385" s="74">
        <f>102.44/78.05</f>
        <v>1.3124919923126201</v>
      </c>
      <c r="J385" s="76" t="s">
        <v>421</v>
      </c>
      <c r="K385" s="152">
        <f>+E385/I385</f>
        <v>2014352647.8524013</v>
      </c>
      <c r="L385" s="183" t="s">
        <v>422</v>
      </c>
      <c r="M385" s="54" t="s">
        <v>867</v>
      </c>
      <c r="O385" s="174"/>
      <c r="P385" s="174"/>
      <c r="Q385" s="174"/>
    </row>
    <row r="386" spans="1:18" ht="15" x14ac:dyDescent="0.25">
      <c r="A386" s="172" t="s">
        <v>527</v>
      </c>
      <c r="B386" s="142" t="s">
        <v>761</v>
      </c>
      <c r="C386" s="143" t="s">
        <v>692</v>
      </c>
      <c r="D386" s="58" t="s">
        <v>142</v>
      </c>
      <c r="E386" s="144">
        <v>9754517</v>
      </c>
      <c r="F386" s="145" t="s">
        <v>716</v>
      </c>
      <c r="G386" s="333">
        <v>43658</v>
      </c>
      <c r="H386" s="184"/>
      <c r="I386" s="74">
        <f>102.71/78.05</f>
        <v>1.3159513132607303</v>
      </c>
      <c r="J386" s="76" t="s">
        <v>423</v>
      </c>
      <c r="K386" s="152">
        <f>+E386/I386</f>
        <v>7412521.194138837</v>
      </c>
      <c r="L386" s="183" t="s">
        <v>424</v>
      </c>
      <c r="M386" s="54" t="s">
        <v>866</v>
      </c>
      <c r="O386" s="174"/>
      <c r="P386" s="174"/>
      <c r="Q386" s="174"/>
    </row>
    <row r="387" spans="1:18" ht="26.25" x14ac:dyDescent="0.25">
      <c r="A387" s="307" t="s">
        <v>527</v>
      </c>
      <c r="B387" s="306" t="s">
        <v>761</v>
      </c>
      <c r="C387" s="305" t="s">
        <v>692</v>
      </c>
      <c r="D387" s="304" t="s">
        <v>142</v>
      </c>
      <c r="E387" s="303">
        <v>3518806545</v>
      </c>
      <c r="F387" s="302"/>
      <c r="G387" s="334">
        <v>43916</v>
      </c>
      <c r="H387" s="301"/>
      <c r="I387" s="300">
        <f>104.94/78.05</f>
        <v>1.3445227418321588</v>
      </c>
      <c r="J387" s="299" t="s">
        <v>717</v>
      </c>
      <c r="K387" s="298">
        <f>+E387/I387</f>
        <v>2617141707.9974275</v>
      </c>
      <c r="L387" s="297"/>
      <c r="M387" s="296" t="s">
        <v>865</v>
      </c>
      <c r="N387" s="295" t="s">
        <v>970</v>
      </c>
      <c r="O387" s="174"/>
      <c r="P387" s="174"/>
      <c r="Q387" s="174"/>
    </row>
    <row r="388" spans="1:18" ht="26.25" x14ac:dyDescent="0.25">
      <c r="A388" s="307" t="s">
        <v>527</v>
      </c>
      <c r="B388" s="306" t="s">
        <v>761</v>
      </c>
      <c r="C388" s="305" t="s">
        <v>692</v>
      </c>
      <c r="D388" s="304" t="s">
        <v>142</v>
      </c>
      <c r="E388" s="303">
        <v>-3518806545</v>
      </c>
      <c r="F388" s="302"/>
      <c r="G388" s="334">
        <v>43916</v>
      </c>
      <c r="H388" s="301"/>
      <c r="I388" s="300">
        <f>104.94/78.05</f>
        <v>1.3445227418321588</v>
      </c>
      <c r="J388" s="299" t="s">
        <v>717</v>
      </c>
      <c r="K388" s="298">
        <f>+E388/I388</f>
        <v>-2617141707.9974275</v>
      </c>
      <c r="L388" s="297"/>
      <c r="M388" s="296" t="s">
        <v>865</v>
      </c>
      <c r="N388" s="295" t="s">
        <v>970</v>
      </c>
      <c r="O388" s="174"/>
      <c r="P388" s="174"/>
      <c r="Q388" s="174"/>
    </row>
    <row r="389" spans="1:18" ht="15" hidden="1" outlineLevel="1" x14ac:dyDescent="0.25">
      <c r="A389" s="172" t="s">
        <v>527</v>
      </c>
      <c r="B389" s="142"/>
      <c r="C389" s="143"/>
      <c r="D389" s="58"/>
      <c r="E389" s="144"/>
      <c r="F389" s="145"/>
      <c r="G389" s="333"/>
      <c r="H389" s="318"/>
      <c r="I389" s="317"/>
      <c r="J389" s="316"/>
      <c r="K389" s="315"/>
      <c r="L389" s="183"/>
      <c r="M389" s="54"/>
      <c r="O389" s="174"/>
      <c r="P389" s="174"/>
      <c r="Q389" s="174"/>
    </row>
    <row r="390" spans="1:18" ht="15" hidden="1" outlineLevel="1" x14ac:dyDescent="0.25">
      <c r="A390" s="172" t="s">
        <v>527</v>
      </c>
      <c r="B390" s="142"/>
      <c r="C390" s="143"/>
      <c r="D390" s="58"/>
      <c r="E390" s="144"/>
      <c r="F390" s="145"/>
      <c r="G390" s="333"/>
      <c r="H390" s="318"/>
      <c r="I390" s="317"/>
      <c r="J390" s="316"/>
      <c r="K390" s="315"/>
      <c r="L390" s="183"/>
      <c r="M390" s="54"/>
      <c r="O390" s="174"/>
      <c r="P390" s="174"/>
      <c r="Q390" s="174"/>
    </row>
    <row r="391" spans="1:18" ht="15" hidden="1" outlineLevel="1" x14ac:dyDescent="0.25">
      <c r="A391" s="172" t="s">
        <v>527</v>
      </c>
      <c r="B391" s="142"/>
      <c r="C391" s="143"/>
      <c r="D391" s="58"/>
      <c r="E391" s="144"/>
      <c r="F391" s="145"/>
      <c r="G391" s="333"/>
      <c r="H391" s="318"/>
      <c r="I391" s="317"/>
      <c r="J391" s="316"/>
      <c r="K391" s="315"/>
      <c r="L391" s="183"/>
      <c r="M391" s="54"/>
      <c r="O391" s="174"/>
      <c r="P391" s="174"/>
      <c r="Q391" s="174"/>
    </row>
    <row r="392" spans="1:18" ht="15" hidden="1" outlineLevel="1" x14ac:dyDescent="0.25">
      <c r="A392" s="172" t="s">
        <v>527</v>
      </c>
      <c r="B392" s="142"/>
      <c r="C392" s="143"/>
      <c r="D392" s="58"/>
      <c r="E392" s="144"/>
      <c r="F392" s="145"/>
      <c r="G392" s="333"/>
      <c r="H392" s="318"/>
      <c r="I392" s="317"/>
      <c r="J392" s="316"/>
      <c r="K392" s="315"/>
      <c r="L392" s="183"/>
      <c r="M392" s="54"/>
      <c r="O392" s="174"/>
      <c r="P392" s="174"/>
      <c r="Q392" s="174"/>
    </row>
    <row r="393" spans="1:18" ht="15" hidden="1" outlineLevel="1" x14ac:dyDescent="0.25">
      <c r="A393" s="172" t="s">
        <v>527</v>
      </c>
      <c r="B393" s="142"/>
      <c r="C393" s="143"/>
      <c r="D393" s="58"/>
      <c r="E393" s="144"/>
      <c r="F393" s="145"/>
      <c r="G393" s="333"/>
      <c r="H393" s="318"/>
      <c r="I393" s="317"/>
      <c r="J393" s="316"/>
      <c r="K393" s="315"/>
      <c r="L393" s="183"/>
      <c r="M393" s="54"/>
      <c r="O393" s="174"/>
      <c r="P393" s="174"/>
      <c r="Q393" s="174"/>
    </row>
    <row r="394" spans="1:18" ht="15" hidden="1" outlineLevel="1" x14ac:dyDescent="0.25">
      <c r="A394" s="172" t="s">
        <v>527</v>
      </c>
      <c r="B394" s="142"/>
      <c r="C394" s="143"/>
      <c r="D394" s="58"/>
      <c r="E394" s="144"/>
      <c r="F394" s="145"/>
      <c r="G394" s="333"/>
      <c r="H394" s="318"/>
      <c r="I394" s="317"/>
      <c r="J394" s="316"/>
      <c r="K394" s="315"/>
      <c r="L394" s="183"/>
      <c r="M394" s="54"/>
      <c r="O394" s="174"/>
      <c r="P394" s="174"/>
      <c r="Q394" s="174"/>
    </row>
    <row r="395" spans="1:18" ht="15" hidden="1" outlineLevel="1" x14ac:dyDescent="0.25">
      <c r="A395" s="172" t="s">
        <v>527</v>
      </c>
      <c r="B395" s="142"/>
      <c r="C395" s="143"/>
      <c r="D395" s="58"/>
      <c r="E395" s="144"/>
      <c r="F395" s="145"/>
      <c r="G395" s="333"/>
      <c r="H395" s="318"/>
      <c r="I395" s="317"/>
      <c r="J395" s="316"/>
      <c r="K395" s="315"/>
      <c r="L395" s="183"/>
      <c r="M395" s="54"/>
      <c r="O395" s="174"/>
      <c r="P395" s="174"/>
      <c r="Q395" s="174"/>
    </row>
    <row r="396" spans="1:18" ht="15" hidden="1" outlineLevel="1" x14ac:dyDescent="0.25">
      <c r="A396" s="172" t="s">
        <v>527</v>
      </c>
      <c r="B396" s="142"/>
      <c r="C396" s="143"/>
      <c r="D396" s="58"/>
      <c r="E396" s="144"/>
      <c r="F396" s="145"/>
      <c r="G396" s="333"/>
      <c r="H396" s="318"/>
      <c r="I396" s="317"/>
      <c r="J396" s="316"/>
      <c r="K396" s="315"/>
      <c r="L396" s="183"/>
      <c r="M396" s="54"/>
      <c r="O396" s="174"/>
      <c r="P396" s="174"/>
      <c r="Q396" s="174"/>
    </row>
    <row r="397" spans="1:18" ht="15" hidden="1" outlineLevel="1" x14ac:dyDescent="0.25">
      <c r="A397" s="172" t="s">
        <v>527</v>
      </c>
      <c r="B397" s="142"/>
      <c r="C397" s="143"/>
      <c r="D397" s="58"/>
      <c r="E397" s="144"/>
      <c r="F397" s="145"/>
      <c r="G397" s="333"/>
      <c r="H397" s="318"/>
      <c r="I397" s="317"/>
      <c r="J397" s="316"/>
      <c r="K397" s="315"/>
      <c r="L397" s="183"/>
      <c r="M397" s="54"/>
      <c r="O397" s="174"/>
      <c r="P397" s="174"/>
      <c r="Q397" s="174"/>
    </row>
    <row r="398" spans="1:18" ht="15" hidden="1" outlineLevel="1" x14ac:dyDescent="0.25">
      <c r="A398" s="172" t="s">
        <v>527</v>
      </c>
      <c r="B398" s="142"/>
      <c r="C398" s="143"/>
      <c r="D398" s="58"/>
      <c r="E398" s="144"/>
      <c r="F398" s="145"/>
      <c r="G398" s="333"/>
      <c r="H398" s="318"/>
      <c r="I398" s="317"/>
      <c r="J398" s="316"/>
      <c r="K398" s="315"/>
      <c r="L398" s="183"/>
      <c r="M398" s="54"/>
      <c r="O398" s="174"/>
      <c r="P398" s="174"/>
      <c r="Q398" s="174"/>
    </row>
    <row r="399" spans="1:18" s="117" customFormat="1" collapsed="1" x14ac:dyDescent="0.2">
      <c r="A399" s="172" t="s">
        <v>527</v>
      </c>
      <c r="B399" s="146" t="s">
        <v>425</v>
      </c>
      <c r="C399" s="147"/>
      <c r="D399" s="120"/>
      <c r="E399" s="148">
        <f>SUM(E360:E388)</f>
        <v>65730763874</v>
      </c>
      <c r="F399" s="149"/>
      <c r="G399" s="332"/>
      <c r="H399" s="182">
        <f>SUM(H360:H386)</f>
        <v>51504945409</v>
      </c>
      <c r="I399" s="121"/>
      <c r="J399" s="122"/>
      <c r="K399" s="181">
        <f>SUM(K360:K388)</f>
        <v>51554838521.714149</v>
      </c>
      <c r="L399" s="180">
        <f>+K399-H399</f>
        <v>49893112.714149475</v>
      </c>
      <c r="M399" s="179"/>
      <c r="O399" s="57"/>
      <c r="P399" s="57"/>
      <c r="Q399" s="57"/>
      <c r="R399" s="57"/>
    </row>
    <row r="400" spans="1:18" x14ac:dyDescent="0.2">
      <c r="A400" s="172" t="s">
        <v>527</v>
      </c>
      <c r="B400" s="178"/>
      <c r="C400" s="178"/>
      <c r="D400" s="54"/>
      <c r="E400" s="54"/>
      <c r="F400" s="54"/>
      <c r="G400" s="331"/>
      <c r="H400" s="177"/>
      <c r="I400" s="54"/>
      <c r="J400" s="54"/>
      <c r="K400" s="54"/>
      <c r="L400" s="54"/>
      <c r="M400" s="54"/>
    </row>
    <row r="401" spans="1:18" s="173" customFormat="1" ht="15" x14ac:dyDescent="0.25">
      <c r="A401" s="173" t="s">
        <v>478</v>
      </c>
      <c r="B401" s="362" t="s">
        <v>331</v>
      </c>
      <c r="C401" s="362"/>
      <c r="D401" s="362"/>
      <c r="E401" s="362"/>
      <c r="F401" s="362"/>
      <c r="G401" s="330"/>
      <c r="H401" s="362"/>
      <c r="I401" s="362"/>
      <c r="J401" s="362"/>
      <c r="K401" s="362"/>
      <c r="L401" s="362"/>
      <c r="M401" s="175"/>
      <c r="O401" s="174"/>
      <c r="P401" s="174"/>
      <c r="Q401" s="174"/>
      <c r="R401" s="174"/>
    </row>
    <row r="402" spans="1:18" s="173" customFormat="1" ht="15" x14ac:dyDescent="0.25">
      <c r="A402" s="176" t="s">
        <v>527</v>
      </c>
      <c r="B402" s="137" t="s">
        <v>129</v>
      </c>
      <c r="C402" s="138" t="s">
        <v>130</v>
      </c>
      <c r="D402" s="138" t="s">
        <v>131</v>
      </c>
      <c r="E402" s="843" t="s">
        <v>132</v>
      </c>
      <c r="F402" s="845"/>
      <c r="G402" s="843" t="s">
        <v>133</v>
      </c>
      <c r="H402" s="844"/>
      <c r="I402" s="844"/>
      <c r="J402" s="844"/>
      <c r="K402" s="845"/>
      <c r="L402" s="139" t="s">
        <v>96</v>
      </c>
      <c r="M402" s="139" t="s">
        <v>760</v>
      </c>
      <c r="O402" s="174"/>
      <c r="P402" s="174"/>
      <c r="Q402" s="174"/>
      <c r="R402" s="174"/>
    </row>
    <row r="403" spans="1:18" s="173" customFormat="1" ht="45" x14ac:dyDescent="0.25">
      <c r="A403" s="176" t="s">
        <v>527</v>
      </c>
      <c r="B403" s="137"/>
      <c r="C403" s="138"/>
      <c r="D403" s="138"/>
      <c r="E403" s="140" t="s">
        <v>134</v>
      </c>
      <c r="F403" s="140" t="s">
        <v>135</v>
      </c>
      <c r="G403" s="329" t="s">
        <v>601</v>
      </c>
      <c r="H403" s="140" t="s">
        <v>136</v>
      </c>
      <c r="I403" s="140" t="s">
        <v>137</v>
      </c>
      <c r="J403" s="140" t="s">
        <v>138</v>
      </c>
      <c r="K403" s="140" t="s">
        <v>139</v>
      </c>
      <c r="L403" s="139"/>
      <c r="M403" s="175"/>
      <c r="O403" s="174"/>
      <c r="P403" s="174"/>
      <c r="Q403" s="174"/>
      <c r="R403" s="174"/>
    </row>
    <row r="404" spans="1:18" ht="28.5" x14ac:dyDescent="0.2">
      <c r="A404" s="172" t="s">
        <v>527</v>
      </c>
      <c r="B404" s="363" t="s">
        <v>759</v>
      </c>
      <c r="C404" s="153" t="s">
        <v>718</v>
      </c>
      <c r="D404" s="55" t="s">
        <v>142</v>
      </c>
      <c r="E404" s="136">
        <v>13016958191</v>
      </c>
      <c r="F404" s="171">
        <v>43465</v>
      </c>
      <c r="G404" s="328">
        <v>43462</v>
      </c>
      <c r="H404" s="170">
        <v>10214287467</v>
      </c>
      <c r="I404" s="78">
        <f>142.84/111.82</f>
        <v>1.2774101234126276</v>
      </c>
      <c r="J404" s="79" t="s">
        <v>332</v>
      </c>
      <c r="K404" s="50">
        <f>+E404/I404</f>
        <v>10190116668.42355</v>
      </c>
      <c r="L404" s="168" t="s">
        <v>719</v>
      </c>
      <c r="M404" s="54"/>
    </row>
    <row r="405" spans="1:18" ht="15" x14ac:dyDescent="0.2">
      <c r="A405" s="172" t="s">
        <v>527</v>
      </c>
      <c r="B405" s="363"/>
      <c r="C405" s="154" t="s">
        <v>718</v>
      </c>
      <c r="D405" s="55" t="s">
        <v>142</v>
      </c>
      <c r="E405" s="136">
        <v>30876023</v>
      </c>
      <c r="F405" s="171">
        <v>43465</v>
      </c>
      <c r="G405" s="328">
        <v>43469</v>
      </c>
      <c r="H405" s="170"/>
      <c r="I405" s="78">
        <f>142.84/111.82</f>
        <v>1.2774101234126276</v>
      </c>
      <c r="J405" s="79" t="s">
        <v>332</v>
      </c>
      <c r="K405" s="50">
        <f>+E405/I405</f>
        <v>24170798.738868661</v>
      </c>
      <c r="L405" s="168" t="s">
        <v>242</v>
      </c>
      <c r="M405" s="54"/>
    </row>
    <row r="406" spans="1:18" ht="15" x14ac:dyDescent="0.2">
      <c r="A406" s="172" t="s">
        <v>527</v>
      </c>
      <c r="B406" s="363" t="s">
        <v>758</v>
      </c>
      <c r="C406" s="154" t="s">
        <v>718</v>
      </c>
      <c r="D406" s="55" t="s">
        <v>142</v>
      </c>
      <c r="E406" s="136">
        <v>55856315730</v>
      </c>
      <c r="F406" s="171">
        <v>43830</v>
      </c>
      <c r="G406" s="327">
        <v>43829</v>
      </c>
      <c r="H406" s="170">
        <v>42105325891</v>
      </c>
      <c r="I406" s="86">
        <f>103.54/78.05</f>
        <v>1.3265855221012173</v>
      </c>
      <c r="J406" s="87" t="s">
        <v>479</v>
      </c>
      <c r="K406" s="169">
        <f>+E406/I406</f>
        <v>42105325890.733047</v>
      </c>
      <c r="L406" s="168" t="s">
        <v>480</v>
      </c>
      <c r="M406" s="54" t="s">
        <v>864</v>
      </c>
    </row>
    <row r="407" spans="1:18" ht="15" x14ac:dyDescent="0.2">
      <c r="A407" s="172" t="s">
        <v>527</v>
      </c>
      <c r="B407" s="363" t="s">
        <v>1003</v>
      </c>
      <c r="C407" s="154" t="s">
        <v>718</v>
      </c>
      <c r="D407" s="55" t="s">
        <v>142</v>
      </c>
      <c r="E407" s="136">
        <v>150534930432</v>
      </c>
      <c r="F407" s="171">
        <v>44196</v>
      </c>
      <c r="G407" s="365">
        <v>44195</v>
      </c>
      <c r="H407" s="308">
        <v>111812441190</v>
      </c>
      <c r="I407" s="86">
        <f>105.08/78.05</f>
        <v>1.3463164638052532</v>
      </c>
      <c r="J407" s="87" t="s">
        <v>1002</v>
      </c>
      <c r="K407" s="169">
        <f>+E407/I407</f>
        <v>111812441189.73734</v>
      </c>
      <c r="L407" s="168" t="s">
        <v>480</v>
      </c>
      <c r="M407" s="54" t="s">
        <v>1067</v>
      </c>
    </row>
    <row r="408" spans="1:18" ht="13.5" thickBot="1" x14ac:dyDescent="0.25">
      <c r="A408" s="172" t="s">
        <v>527</v>
      </c>
    </row>
    <row r="409" spans="1:18" ht="13.5" thickBot="1" x14ac:dyDescent="0.25">
      <c r="A409" s="172" t="s">
        <v>527</v>
      </c>
      <c r="H409" s="294">
        <v>51504945409</v>
      </c>
      <c r="I409" s="293"/>
    </row>
    <row r="410" spans="1:18" x14ac:dyDescent="0.2">
      <c r="A410" s="172" t="s">
        <v>527</v>
      </c>
    </row>
    <row r="411" spans="1:18" x14ac:dyDescent="0.2">
      <c r="A411" s="172" t="s">
        <v>527</v>
      </c>
      <c r="H411" s="292">
        <f>+H399-H409</f>
        <v>0</v>
      </c>
    </row>
  </sheetData>
  <autoFilter ref="A5:R411" xr:uid="{D2BE83C0-7D69-4C2D-8B2E-AEA54A43E5AF}"/>
  <mergeCells count="45">
    <mergeCell ref="L323:L324"/>
    <mergeCell ref="H263:H264"/>
    <mergeCell ref="L263:L264"/>
    <mergeCell ref="M255:M256"/>
    <mergeCell ref="O281:Q281"/>
    <mergeCell ref="E402:F402"/>
    <mergeCell ref="G402:K402"/>
    <mergeCell ref="E275:F275"/>
    <mergeCell ref="G275:K275"/>
    <mergeCell ref="E348:F348"/>
    <mergeCell ref="G348:K348"/>
    <mergeCell ref="H361:H362"/>
    <mergeCell ref="H366:H367"/>
    <mergeCell ref="E358:F358"/>
    <mergeCell ref="G358:K358"/>
    <mergeCell ref="G243:K243"/>
    <mergeCell ref="B263:B264"/>
    <mergeCell ref="C263:C264"/>
    <mergeCell ref="B323:B324"/>
    <mergeCell ref="F263:F264"/>
    <mergeCell ref="D263:D264"/>
    <mergeCell ref="H323:H324"/>
    <mergeCell ref="B2:L2"/>
    <mergeCell ref="E4:F4"/>
    <mergeCell ref="G4:K4"/>
    <mergeCell ref="E191:F191"/>
    <mergeCell ref="G191:K191"/>
    <mergeCell ref="F246:F247"/>
    <mergeCell ref="B246:B247"/>
    <mergeCell ref="B230:B231"/>
    <mergeCell ref="F230:F231"/>
    <mergeCell ref="H230:H231"/>
    <mergeCell ref="H221:H222"/>
    <mergeCell ref="H225:H226"/>
    <mergeCell ref="H246:H247"/>
    <mergeCell ref="L230:L231"/>
    <mergeCell ref="B318:B319"/>
    <mergeCell ref="H318:H319"/>
    <mergeCell ref="H204:H205"/>
    <mergeCell ref="B204:B205"/>
    <mergeCell ref="E219:F219"/>
    <mergeCell ref="G219:K219"/>
    <mergeCell ref="E243:F243"/>
    <mergeCell ref="B261:B262"/>
    <mergeCell ref="H261:H262"/>
  </mergeCells>
  <conditionalFormatting sqref="G1:G3 G143:G176 G221:G241 G245:G273 G277:G323 G361:G400 G350:G357 G404:G1048576 G179:G190 G6:G141 G326:G347 G193:G218">
    <cfRule type="cellIs" dxfId="4" priority="5" operator="greaterThan">
      <formula>$B$1</formula>
    </cfRule>
  </conditionalFormatting>
  <conditionalFormatting sqref="G178">
    <cfRule type="cellIs" dxfId="3" priority="4" operator="greaterThan">
      <formula>$B$1</formula>
    </cfRule>
  </conditionalFormatting>
  <conditionalFormatting sqref="G177">
    <cfRule type="cellIs" dxfId="2" priority="3" operator="greaterThan">
      <formula>$B$1</formula>
    </cfRule>
  </conditionalFormatting>
  <conditionalFormatting sqref="G325">
    <cfRule type="cellIs" dxfId="1" priority="2" operator="greaterThan">
      <formula>$B$1</formula>
    </cfRule>
  </conditionalFormatting>
  <conditionalFormatting sqref="G324">
    <cfRule type="cellIs" dxfId="0" priority="1" operator="greaterThan">
      <formula>$B$1</formula>
    </cfRule>
  </conditionalFormatting>
  <hyperlinks>
    <hyperlink ref="K339" r:id="rId1" display="..\..\Varios\2019-10-07 Cálculos incumplimiento fondeo Ambiental.xlsx" xr:uid="{0333FE53-4B79-475B-B38A-51F0E0B47E1B}"/>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754DF5-0D5D-4257-95B6-CE3A3351402C}">
  <dimension ref="B1:L72"/>
  <sheetViews>
    <sheetView zoomScale="85" zoomScaleNormal="85" workbookViewId="0">
      <selection activeCell="M36" sqref="M36"/>
    </sheetView>
  </sheetViews>
  <sheetFormatPr baseColWidth="10" defaultColWidth="11.5703125" defaultRowHeight="15" x14ac:dyDescent="0.25"/>
  <cols>
    <col min="1" max="16384" width="11.5703125" style="128"/>
  </cols>
  <sheetData>
    <row r="1" spans="2:12" x14ac:dyDescent="0.25">
      <c r="B1" s="891"/>
      <c r="C1" s="892"/>
      <c r="D1" s="893"/>
      <c r="E1" s="897" t="s">
        <v>251</v>
      </c>
      <c r="F1" s="897"/>
      <c r="G1" s="897"/>
      <c r="H1" s="897"/>
      <c r="I1" s="897"/>
      <c r="J1" s="897"/>
      <c r="K1" s="899"/>
      <c r="L1" s="900"/>
    </row>
    <row r="2" spans="2:12" x14ac:dyDescent="0.25">
      <c r="B2" s="894"/>
      <c r="C2" s="895"/>
      <c r="D2" s="896"/>
      <c r="E2" s="898"/>
      <c r="F2" s="898"/>
      <c r="G2" s="898"/>
      <c r="H2" s="898"/>
      <c r="I2" s="898"/>
      <c r="J2" s="898"/>
      <c r="K2" s="901"/>
      <c r="L2" s="902"/>
    </row>
    <row r="3" spans="2:12" x14ac:dyDescent="0.25">
      <c r="B3" s="894"/>
      <c r="C3" s="895"/>
      <c r="D3" s="896"/>
      <c r="E3" s="898"/>
      <c r="F3" s="898"/>
      <c r="G3" s="898"/>
      <c r="H3" s="898"/>
      <c r="I3" s="898"/>
      <c r="J3" s="898"/>
      <c r="K3" s="901"/>
      <c r="L3" s="902"/>
    </row>
    <row r="4" spans="2:12" x14ac:dyDescent="0.25">
      <c r="B4" s="894"/>
      <c r="C4" s="895"/>
      <c r="D4" s="896"/>
      <c r="E4" s="903" t="s">
        <v>954</v>
      </c>
      <c r="F4" s="903"/>
      <c r="G4" s="903"/>
      <c r="H4" s="903"/>
      <c r="I4" s="903"/>
      <c r="J4" s="903"/>
      <c r="K4" s="901"/>
      <c r="L4" s="902"/>
    </row>
    <row r="5" spans="2:12" x14ac:dyDescent="0.25">
      <c r="B5" s="894"/>
      <c r="C5" s="895"/>
      <c r="D5" s="896"/>
      <c r="E5" s="904"/>
      <c r="F5" s="904"/>
      <c r="G5" s="904"/>
      <c r="H5" s="904"/>
      <c r="I5" s="905" t="s">
        <v>955</v>
      </c>
      <c r="J5" s="906">
        <v>12</v>
      </c>
      <c r="K5" s="901"/>
      <c r="L5" s="902"/>
    </row>
    <row r="6" spans="2:12" ht="24" x14ac:dyDescent="0.25">
      <c r="B6" s="894"/>
      <c r="C6" s="895"/>
      <c r="D6" s="896"/>
      <c r="E6" s="351" t="s">
        <v>289</v>
      </c>
      <c r="F6" s="277">
        <v>44272</v>
      </c>
      <c r="G6" s="278" t="s">
        <v>290</v>
      </c>
      <c r="H6" s="277">
        <v>44279</v>
      </c>
      <c r="I6" s="905"/>
      <c r="J6" s="906"/>
      <c r="K6" s="907"/>
      <c r="L6" s="908"/>
    </row>
    <row r="7" spans="2:12" ht="24" x14ac:dyDescent="0.25">
      <c r="B7" s="888" t="s">
        <v>956</v>
      </c>
      <c r="C7" s="888"/>
      <c r="D7" s="888"/>
      <c r="E7" s="888" t="s">
        <v>106</v>
      </c>
      <c r="F7" s="888"/>
      <c r="G7" s="888" t="s">
        <v>107</v>
      </c>
      <c r="H7" s="888"/>
      <c r="I7" s="350" t="s">
        <v>4</v>
      </c>
      <c r="J7" s="350" t="s">
        <v>2</v>
      </c>
      <c r="K7" s="889" t="s">
        <v>0</v>
      </c>
      <c r="L7" s="889"/>
    </row>
    <row r="8" spans="2:12" ht="24" x14ac:dyDescent="0.25">
      <c r="B8" s="890" t="s">
        <v>957</v>
      </c>
      <c r="C8" s="890"/>
      <c r="D8" s="890"/>
      <c r="E8" s="888" t="s">
        <v>958</v>
      </c>
      <c r="F8" s="888"/>
      <c r="G8" s="888" t="s">
        <v>958</v>
      </c>
      <c r="H8" s="888"/>
      <c r="I8" s="271">
        <v>41944</v>
      </c>
      <c r="J8" s="350">
        <v>1</v>
      </c>
      <c r="K8" s="889" t="s">
        <v>291</v>
      </c>
      <c r="L8" s="889"/>
    </row>
    <row r="9" spans="2:12" x14ac:dyDescent="0.25">
      <c r="B9" s="873" t="s">
        <v>452</v>
      </c>
      <c r="C9" s="874"/>
      <c r="D9" s="874"/>
      <c r="E9" s="874"/>
      <c r="F9" s="874"/>
      <c r="G9" s="875"/>
      <c r="H9" s="873" t="s">
        <v>453</v>
      </c>
      <c r="I9" s="874"/>
      <c r="J9" s="874"/>
      <c r="K9" s="874"/>
      <c r="L9" s="875"/>
    </row>
    <row r="10" spans="2:12" x14ac:dyDescent="0.25">
      <c r="B10" s="873"/>
      <c r="C10" s="874"/>
      <c r="D10" s="874"/>
      <c r="E10" s="874"/>
      <c r="F10" s="874"/>
      <c r="G10" s="875"/>
      <c r="H10" s="873"/>
      <c r="I10" s="874"/>
      <c r="J10" s="874"/>
      <c r="K10" s="874"/>
      <c r="L10" s="875"/>
    </row>
    <row r="11" spans="2:12" x14ac:dyDescent="0.25">
      <c r="B11" s="873"/>
      <c r="C11" s="874"/>
      <c r="D11" s="874"/>
      <c r="E11" s="874"/>
      <c r="F11" s="874"/>
      <c r="G11" s="875"/>
      <c r="H11" s="873"/>
      <c r="I11" s="874"/>
      <c r="J11" s="874"/>
      <c r="K11" s="874"/>
      <c r="L11" s="875"/>
    </row>
    <row r="12" spans="2:12" x14ac:dyDescent="0.25">
      <c r="B12" s="873"/>
      <c r="C12" s="874"/>
      <c r="D12" s="874"/>
      <c r="E12" s="874"/>
      <c r="F12" s="874"/>
      <c r="G12" s="875"/>
      <c r="H12" s="873"/>
      <c r="I12" s="874"/>
      <c r="J12" s="874"/>
      <c r="K12" s="874"/>
      <c r="L12" s="875"/>
    </row>
    <row r="13" spans="2:12" x14ac:dyDescent="0.25">
      <c r="B13" s="873"/>
      <c r="C13" s="874"/>
      <c r="D13" s="874"/>
      <c r="E13" s="874"/>
      <c r="F13" s="874"/>
      <c r="G13" s="875"/>
      <c r="H13" s="873"/>
      <c r="I13" s="874"/>
      <c r="J13" s="874"/>
      <c r="K13" s="874"/>
      <c r="L13" s="875"/>
    </row>
    <row r="14" spans="2:12" x14ac:dyDescent="0.25">
      <c r="B14" s="873"/>
      <c r="C14" s="874"/>
      <c r="D14" s="874"/>
      <c r="E14" s="874"/>
      <c r="F14" s="874"/>
      <c r="G14" s="875"/>
      <c r="H14" s="873"/>
      <c r="I14" s="874"/>
      <c r="J14" s="874"/>
      <c r="K14" s="874"/>
      <c r="L14" s="875"/>
    </row>
    <row r="15" spans="2:12" x14ac:dyDescent="0.25">
      <c r="B15" s="873"/>
      <c r="C15" s="874"/>
      <c r="D15" s="874"/>
      <c r="E15" s="874"/>
      <c r="F15" s="874"/>
      <c r="G15" s="875"/>
      <c r="H15" s="873"/>
      <c r="I15" s="874"/>
      <c r="J15" s="874"/>
      <c r="K15" s="874"/>
      <c r="L15" s="875"/>
    </row>
    <row r="16" spans="2:12" x14ac:dyDescent="0.25">
      <c r="B16" s="873"/>
      <c r="C16" s="874"/>
      <c r="D16" s="874"/>
      <c r="E16" s="874"/>
      <c r="F16" s="874"/>
      <c r="G16" s="875"/>
      <c r="H16" s="873"/>
      <c r="I16" s="874"/>
      <c r="J16" s="874"/>
      <c r="K16" s="874"/>
      <c r="L16" s="875"/>
    </row>
    <row r="17" spans="2:12" x14ac:dyDescent="0.25">
      <c r="B17" s="873"/>
      <c r="C17" s="874"/>
      <c r="D17" s="874"/>
      <c r="E17" s="874"/>
      <c r="F17" s="874"/>
      <c r="G17" s="875"/>
      <c r="H17" s="873"/>
      <c r="I17" s="874"/>
      <c r="J17" s="874"/>
      <c r="K17" s="874"/>
      <c r="L17" s="875"/>
    </row>
    <row r="18" spans="2:12" x14ac:dyDescent="0.25">
      <c r="B18" s="873"/>
      <c r="C18" s="874"/>
      <c r="D18" s="874"/>
      <c r="E18" s="874"/>
      <c r="F18" s="874"/>
      <c r="G18" s="875"/>
      <c r="H18" s="873"/>
      <c r="I18" s="874"/>
      <c r="J18" s="874"/>
      <c r="K18" s="874"/>
      <c r="L18" s="875"/>
    </row>
    <row r="19" spans="2:12" x14ac:dyDescent="0.25">
      <c r="B19" s="873"/>
      <c r="C19" s="874"/>
      <c r="D19" s="874"/>
      <c r="E19" s="874"/>
      <c r="F19" s="874"/>
      <c r="G19" s="875"/>
      <c r="H19" s="873"/>
      <c r="I19" s="874"/>
      <c r="J19" s="874"/>
      <c r="K19" s="874"/>
      <c r="L19" s="875"/>
    </row>
    <row r="20" spans="2:12" x14ac:dyDescent="0.25">
      <c r="B20" s="873"/>
      <c r="C20" s="874"/>
      <c r="D20" s="874"/>
      <c r="E20" s="874"/>
      <c r="F20" s="874"/>
      <c r="G20" s="875"/>
      <c r="H20" s="873"/>
      <c r="I20" s="874"/>
      <c r="J20" s="874"/>
      <c r="K20" s="874"/>
      <c r="L20" s="875"/>
    </row>
    <row r="21" spans="2:12" x14ac:dyDescent="0.25">
      <c r="B21" s="873"/>
      <c r="C21" s="874"/>
      <c r="D21" s="874"/>
      <c r="E21" s="874"/>
      <c r="F21" s="874"/>
      <c r="G21" s="875"/>
      <c r="H21" s="873"/>
      <c r="I21" s="874"/>
      <c r="J21" s="874"/>
      <c r="K21" s="874"/>
      <c r="L21" s="875"/>
    </row>
    <row r="22" spans="2:12" x14ac:dyDescent="0.25">
      <c r="B22" s="873"/>
      <c r="C22" s="874"/>
      <c r="D22" s="874"/>
      <c r="E22" s="874"/>
      <c r="F22" s="874"/>
      <c r="G22" s="875"/>
      <c r="H22" s="873"/>
      <c r="I22" s="874"/>
      <c r="J22" s="874"/>
      <c r="K22" s="874"/>
      <c r="L22" s="875"/>
    </row>
    <row r="23" spans="2:12" x14ac:dyDescent="0.25">
      <c r="B23" s="876" t="s">
        <v>1346</v>
      </c>
      <c r="C23" s="877"/>
      <c r="D23" s="877"/>
      <c r="E23" s="877"/>
      <c r="F23" s="877"/>
      <c r="G23" s="878"/>
      <c r="H23" s="882" t="s">
        <v>1347</v>
      </c>
      <c r="I23" s="883"/>
      <c r="J23" s="883"/>
      <c r="K23" s="883"/>
      <c r="L23" s="884"/>
    </row>
    <row r="24" spans="2:12" ht="15.75" thickBot="1" x14ac:dyDescent="0.3">
      <c r="B24" s="879"/>
      <c r="C24" s="880"/>
      <c r="D24" s="880"/>
      <c r="E24" s="880"/>
      <c r="F24" s="880"/>
      <c r="G24" s="881"/>
      <c r="H24" s="885"/>
      <c r="I24" s="886"/>
      <c r="J24" s="886"/>
      <c r="K24" s="886"/>
      <c r="L24" s="887"/>
    </row>
    <row r="25" spans="2:12" x14ac:dyDescent="0.25">
      <c r="B25" s="870" t="s">
        <v>452</v>
      </c>
      <c r="C25" s="871"/>
      <c r="D25" s="871"/>
      <c r="E25" s="871"/>
      <c r="F25" s="871"/>
      <c r="G25" s="872"/>
      <c r="H25" s="870" t="s">
        <v>453</v>
      </c>
      <c r="I25" s="871"/>
      <c r="J25" s="871"/>
      <c r="K25" s="871"/>
      <c r="L25" s="872"/>
    </row>
    <row r="26" spans="2:12" x14ac:dyDescent="0.25">
      <c r="B26" s="873"/>
      <c r="C26" s="874"/>
      <c r="D26" s="874"/>
      <c r="E26" s="874"/>
      <c r="F26" s="874"/>
      <c r="G26" s="875"/>
      <c r="H26" s="873"/>
      <c r="I26" s="874"/>
      <c r="J26" s="874"/>
      <c r="K26" s="874"/>
      <c r="L26" s="875"/>
    </row>
    <row r="27" spans="2:12" x14ac:dyDescent="0.25">
      <c r="B27" s="873"/>
      <c r="C27" s="874"/>
      <c r="D27" s="874"/>
      <c r="E27" s="874"/>
      <c r="F27" s="874"/>
      <c r="G27" s="875"/>
      <c r="H27" s="873"/>
      <c r="I27" s="874"/>
      <c r="J27" s="874"/>
      <c r="K27" s="874"/>
      <c r="L27" s="875"/>
    </row>
    <row r="28" spans="2:12" x14ac:dyDescent="0.25">
      <c r="B28" s="873"/>
      <c r="C28" s="874"/>
      <c r="D28" s="874"/>
      <c r="E28" s="874"/>
      <c r="F28" s="874"/>
      <c r="G28" s="875"/>
      <c r="H28" s="873"/>
      <c r="I28" s="874"/>
      <c r="J28" s="874"/>
      <c r="K28" s="874"/>
      <c r="L28" s="875"/>
    </row>
    <row r="29" spans="2:12" x14ac:dyDescent="0.25">
      <c r="B29" s="873"/>
      <c r="C29" s="874"/>
      <c r="D29" s="874"/>
      <c r="E29" s="874"/>
      <c r="F29" s="874"/>
      <c r="G29" s="875"/>
      <c r="H29" s="873"/>
      <c r="I29" s="874"/>
      <c r="J29" s="874"/>
      <c r="K29" s="874"/>
      <c r="L29" s="875"/>
    </row>
    <row r="30" spans="2:12" x14ac:dyDescent="0.25">
      <c r="B30" s="873"/>
      <c r="C30" s="874"/>
      <c r="D30" s="874"/>
      <c r="E30" s="874"/>
      <c r="F30" s="874"/>
      <c r="G30" s="875"/>
      <c r="H30" s="873"/>
      <c r="I30" s="874"/>
      <c r="J30" s="874"/>
      <c r="K30" s="874"/>
      <c r="L30" s="875"/>
    </row>
    <row r="31" spans="2:12" x14ac:dyDescent="0.25">
      <c r="B31" s="873"/>
      <c r="C31" s="874"/>
      <c r="D31" s="874"/>
      <c r="E31" s="874"/>
      <c r="F31" s="874"/>
      <c r="G31" s="875"/>
      <c r="H31" s="873"/>
      <c r="I31" s="874"/>
      <c r="J31" s="874"/>
      <c r="K31" s="874"/>
      <c r="L31" s="875"/>
    </row>
    <row r="32" spans="2:12" x14ac:dyDescent="0.25">
      <c r="B32" s="873"/>
      <c r="C32" s="874"/>
      <c r="D32" s="874"/>
      <c r="E32" s="874"/>
      <c r="F32" s="874"/>
      <c r="G32" s="875"/>
      <c r="H32" s="873"/>
      <c r="I32" s="874"/>
      <c r="J32" s="874"/>
      <c r="K32" s="874"/>
      <c r="L32" s="875"/>
    </row>
    <row r="33" spans="2:12" x14ac:dyDescent="0.25">
      <c r="B33" s="873"/>
      <c r="C33" s="874"/>
      <c r="D33" s="874"/>
      <c r="E33" s="874"/>
      <c r="F33" s="874"/>
      <c r="G33" s="875"/>
      <c r="H33" s="873"/>
      <c r="I33" s="874"/>
      <c r="J33" s="874"/>
      <c r="K33" s="874"/>
      <c r="L33" s="875"/>
    </row>
    <row r="34" spans="2:12" x14ac:dyDescent="0.25">
      <c r="B34" s="873"/>
      <c r="C34" s="874"/>
      <c r="D34" s="874"/>
      <c r="E34" s="874"/>
      <c r="F34" s="874"/>
      <c r="G34" s="875"/>
      <c r="H34" s="873"/>
      <c r="I34" s="874"/>
      <c r="J34" s="874"/>
      <c r="K34" s="874"/>
      <c r="L34" s="875"/>
    </row>
    <row r="35" spans="2:12" x14ac:dyDescent="0.25">
      <c r="B35" s="873"/>
      <c r="C35" s="874"/>
      <c r="D35" s="874"/>
      <c r="E35" s="874"/>
      <c r="F35" s="874"/>
      <c r="G35" s="875"/>
      <c r="H35" s="873"/>
      <c r="I35" s="874"/>
      <c r="J35" s="874"/>
      <c r="K35" s="874"/>
      <c r="L35" s="875"/>
    </row>
    <row r="36" spans="2:12" x14ac:dyDescent="0.25">
      <c r="B36" s="873"/>
      <c r="C36" s="874"/>
      <c r="D36" s="874"/>
      <c r="E36" s="874"/>
      <c r="F36" s="874"/>
      <c r="G36" s="875"/>
      <c r="H36" s="873"/>
      <c r="I36" s="874"/>
      <c r="J36" s="874"/>
      <c r="K36" s="874"/>
      <c r="L36" s="875"/>
    </row>
    <row r="37" spans="2:12" x14ac:dyDescent="0.25">
      <c r="B37" s="873"/>
      <c r="C37" s="874"/>
      <c r="D37" s="874"/>
      <c r="E37" s="874"/>
      <c r="F37" s="874"/>
      <c r="G37" s="875"/>
      <c r="H37" s="873"/>
      <c r="I37" s="874"/>
      <c r="J37" s="874"/>
      <c r="K37" s="874"/>
      <c r="L37" s="875"/>
    </row>
    <row r="38" spans="2:12" x14ac:dyDescent="0.25">
      <c r="B38" s="873"/>
      <c r="C38" s="874"/>
      <c r="D38" s="874"/>
      <c r="E38" s="874"/>
      <c r="F38" s="874"/>
      <c r="G38" s="875"/>
      <c r="H38" s="873"/>
      <c r="I38" s="874"/>
      <c r="J38" s="874"/>
      <c r="K38" s="874"/>
      <c r="L38" s="875"/>
    </row>
    <row r="39" spans="2:12" ht="15" customHeight="1" x14ac:dyDescent="0.25">
      <c r="B39" s="876" t="s">
        <v>1348</v>
      </c>
      <c r="C39" s="877"/>
      <c r="D39" s="877"/>
      <c r="E39" s="877"/>
      <c r="F39" s="877"/>
      <c r="G39" s="878"/>
      <c r="H39" s="882" t="s">
        <v>1349</v>
      </c>
      <c r="I39" s="883"/>
      <c r="J39" s="883"/>
      <c r="K39" s="883"/>
      <c r="L39" s="884"/>
    </row>
    <row r="40" spans="2:12" ht="36" customHeight="1" thickBot="1" x14ac:dyDescent="0.3">
      <c r="B40" s="879"/>
      <c r="C40" s="880"/>
      <c r="D40" s="880"/>
      <c r="E40" s="880"/>
      <c r="F40" s="880"/>
      <c r="G40" s="881"/>
      <c r="H40" s="885"/>
      <c r="I40" s="886"/>
      <c r="J40" s="886"/>
      <c r="K40" s="886"/>
      <c r="L40" s="887"/>
    </row>
    <row r="41" spans="2:12" x14ac:dyDescent="0.25">
      <c r="B41" s="870" t="s">
        <v>452</v>
      </c>
      <c r="C41" s="871"/>
      <c r="D41" s="871"/>
      <c r="E41" s="871"/>
      <c r="F41" s="871"/>
      <c r="G41" s="872"/>
      <c r="H41" s="870" t="s">
        <v>453</v>
      </c>
      <c r="I41" s="871"/>
      <c r="J41" s="871"/>
      <c r="K41" s="871"/>
      <c r="L41" s="872"/>
    </row>
    <row r="42" spans="2:12" x14ac:dyDescent="0.25">
      <c r="B42" s="873"/>
      <c r="C42" s="874"/>
      <c r="D42" s="874"/>
      <c r="E42" s="874"/>
      <c r="F42" s="874"/>
      <c r="G42" s="875"/>
      <c r="H42" s="873"/>
      <c r="I42" s="874"/>
      <c r="J42" s="874"/>
      <c r="K42" s="874"/>
      <c r="L42" s="875"/>
    </row>
    <row r="43" spans="2:12" x14ac:dyDescent="0.25">
      <c r="B43" s="873"/>
      <c r="C43" s="874"/>
      <c r="D43" s="874"/>
      <c r="E43" s="874"/>
      <c r="F43" s="874"/>
      <c r="G43" s="875"/>
      <c r="H43" s="873"/>
      <c r="I43" s="874"/>
      <c r="J43" s="874"/>
      <c r="K43" s="874"/>
      <c r="L43" s="875"/>
    </row>
    <row r="44" spans="2:12" x14ac:dyDescent="0.25">
      <c r="B44" s="873"/>
      <c r="C44" s="874"/>
      <c r="D44" s="874"/>
      <c r="E44" s="874"/>
      <c r="F44" s="874"/>
      <c r="G44" s="875"/>
      <c r="H44" s="873"/>
      <c r="I44" s="874"/>
      <c r="J44" s="874"/>
      <c r="K44" s="874"/>
      <c r="L44" s="875"/>
    </row>
    <row r="45" spans="2:12" x14ac:dyDescent="0.25">
      <c r="B45" s="873"/>
      <c r="C45" s="874"/>
      <c r="D45" s="874"/>
      <c r="E45" s="874"/>
      <c r="F45" s="874"/>
      <c r="G45" s="875"/>
      <c r="H45" s="873"/>
      <c r="I45" s="874"/>
      <c r="J45" s="874"/>
      <c r="K45" s="874"/>
      <c r="L45" s="875"/>
    </row>
    <row r="46" spans="2:12" x14ac:dyDescent="0.25">
      <c r="B46" s="873"/>
      <c r="C46" s="874"/>
      <c r="D46" s="874"/>
      <c r="E46" s="874"/>
      <c r="F46" s="874"/>
      <c r="G46" s="875"/>
      <c r="H46" s="873"/>
      <c r="I46" s="874"/>
      <c r="J46" s="874"/>
      <c r="K46" s="874"/>
      <c r="L46" s="875"/>
    </row>
    <row r="47" spans="2:12" x14ac:dyDescent="0.25">
      <c r="B47" s="873"/>
      <c r="C47" s="874"/>
      <c r="D47" s="874"/>
      <c r="E47" s="874"/>
      <c r="F47" s="874"/>
      <c r="G47" s="875"/>
      <c r="H47" s="873"/>
      <c r="I47" s="874"/>
      <c r="J47" s="874"/>
      <c r="K47" s="874"/>
      <c r="L47" s="875"/>
    </row>
    <row r="48" spans="2:12" x14ac:dyDescent="0.25">
      <c r="B48" s="873"/>
      <c r="C48" s="874"/>
      <c r="D48" s="874"/>
      <c r="E48" s="874"/>
      <c r="F48" s="874"/>
      <c r="G48" s="875"/>
      <c r="H48" s="873"/>
      <c r="I48" s="874"/>
      <c r="J48" s="874"/>
      <c r="K48" s="874"/>
      <c r="L48" s="875"/>
    </row>
    <row r="49" spans="2:12" x14ac:dyDescent="0.25">
      <c r="B49" s="873"/>
      <c r="C49" s="874"/>
      <c r="D49" s="874"/>
      <c r="E49" s="874"/>
      <c r="F49" s="874"/>
      <c r="G49" s="875"/>
      <c r="H49" s="873"/>
      <c r="I49" s="874"/>
      <c r="J49" s="874"/>
      <c r="K49" s="874"/>
      <c r="L49" s="875"/>
    </row>
    <row r="50" spans="2:12" x14ac:dyDescent="0.25">
      <c r="B50" s="873"/>
      <c r="C50" s="874"/>
      <c r="D50" s="874"/>
      <c r="E50" s="874"/>
      <c r="F50" s="874"/>
      <c r="G50" s="875"/>
      <c r="H50" s="873"/>
      <c r="I50" s="874"/>
      <c r="J50" s="874"/>
      <c r="K50" s="874"/>
      <c r="L50" s="875"/>
    </row>
    <row r="51" spans="2:12" x14ac:dyDescent="0.25">
      <c r="B51" s="873"/>
      <c r="C51" s="874"/>
      <c r="D51" s="874"/>
      <c r="E51" s="874"/>
      <c r="F51" s="874"/>
      <c r="G51" s="875"/>
      <c r="H51" s="873"/>
      <c r="I51" s="874"/>
      <c r="J51" s="874"/>
      <c r="K51" s="874"/>
      <c r="L51" s="875"/>
    </row>
    <row r="52" spans="2:12" x14ac:dyDescent="0.25">
      <c r="B52" s="873"/>
      <c r="C52" s="874"/>
      <c r="D52" s="874"/>
      <c r="E52" s="874"/>
      <c r="F52" s="874"/>
      <c r="G52" s="875"/>
      <c r="H52" s="873"/>
      <c r="I52" s="874"/>
      <c r="J52" s="874"/>
      <c r="K52" s="874"/>
      <c r="L52" s="875"/>
    </row>
    <row r="53" spans="2:12" x14ac:dyDescent="0.25">
      <c r="B53" s="873"/>
      <c r="C53" s="874"/>
      <c r="D53" s="874"/>
      <c r="E53" s="874"/>
      <c r="F53" s="874"/>
      <c r="G53" s="875"/>
      <c r="H53" s="873"/>
      <c r="I53" s="874"/>
      <c r="J53" s="874"/>
      <c r="K53" s="874"/>
      <c r="L53" s="875"/>
    </row>
    <row r="54" spans="2:12" x14ac:dyDescent="0.25">
      <c r="B54" s="873"/>
      <c r="C54" s="874"/>
      <c r="D54" s="874"/>
      <c r="E54" s="874"/>
      <c r="F54" s="874"/>
      <c r="G54" s="875"/>
      <c r="H54" s="873"/>
      <c r="I54" s="874"/>
      <c r="J54" s="874"/>
      <c r="K54" s="874"/>
      <c r="L54" s="875"/>
    </row>
    <row r="55" spans="2:12" x14ac:dyDescent="0.25">
      <c r="B55" s="876" t="s">
        <v>1350</v>
      </c>
      <c r="C55" s="877"/>
      <c r="D55" s="877"/>
      <c r="E55" s="877"/>
      <c r="F55" s="877"/>
      <c r="G55" s="878"/>
      <c r="H55" s="882" t="s">
        <v>1351</v>
      </c>
      <c r="I55" s="883"/>
      <c r="J55" s="883"/>
      <c r="K55" s="883"/>
      <c r="L55" s="884"/>
    </row>
    <row r="56" spans="2:12" ht="52.5" customHeight="1" thickBot="1" x14ac:dyDescent="0.3">
      <c r="B56" s="879"/>
      <c r="C56" s="880"/>
      <c r="D56" s="880"/>
      <c r="E56" s="880"/>
      <c r="F56" s="880"/>
      <c r="G56" s="881"/>
      <c r="H56" s="885"/>
      <c r="I56" s="886"/>
      <c r="J56" s="886"/>
      <c r="K56" s="886"/>
      <c r="L56" s="887"/>
    </row>
    <row r="57" spans="2:12" x14ac:dyDescent="0.25">
      <c r="B57" s="870" t="s">
        <v>452</v>
      </c>
      <c r="C57" s="871"/>
      <c r="D57" s="871"/>
      <c r="E57" s="871"/>
      <c r="F57" s="871"/>
      <c r="G57" s="872"/>
      <c r="H57" s="870" t="s">
        <v>453</v>
      </c>
      <c r="I57" s="871"/>
      <c r="J57" s="871"/>
      <c r="K57" s="871"/>
      <c r="L57" s="872"/>
    </row>
    <row r="58" spans="2:12" x14ac:dyDescent="0.25">
      <c r="B58" s="873"/>
      <c r="C58" s="874"/>
      <c r="D58" s="874"/>
      <c r="E58" s="874"/>
      <c r="F58" s="874"/>
      <c r="G58" s="875"/>
      <c r="H58" s="873"/>
      <c r="I58" s="874"/>
      <c r="J58" s="874"/>
      <c r="K58" s="874"/>
      <c r="L58" s="875"/>
    </row>
    <row r="59" spans="2:12" x14ac:dyDescent="0.25">
      <c r="B59" s="873"/>
      <c r="C59" s="874"/>
      <c r="D59" s="874"/>
      <c r="E59" s="874"/>
      <c r="F59" s="874"/>
      <c r="G59" s="875"/>
      <c r="H59" s="873"/>
      <c r="I59" s="874"/>
      <c r="J59" s="874"/>
      <c r="K59" s="874"/>
      <c r="L59" s="875"/>
    </row>
    <row r="60" spans="2:12" x14ac:dyDescent="0.25">
      <c r="B60" s="873"/>
      <c r="C60" s="874"/>
      <c r="D60" s="874"/>
      <c r="E60" s="874"/>
      <c r="F60" s="874"/>
      <c r="G60" s="875"/>
      <c r="H60" s="873"/>
      <c r="I60" s="874"/>
      <c r="J60" s="874"/>
      <c r="K60" s="874"/>
      <c r="L60" s="875"/>
    </row>
    <row r="61" spans="2:12" x14ac:dyDescent="0.25">
      <c r="B61" s="873"/>
      <c r="C61" s="874"/>
      <c r="D61" s="874"/>
      <c r="E61" s="874"/>
      <c r="F61" s="874"/>
      <c r="G61" s="875"/>
      <c r="H61" s="873"/>
      <c r="I61" s="874"/>
      <c r="J61" s="874"/>
      <c r="K61" s="874"/>
      <c r="L61" s="875"/>
    </row>
    <row r="62" spans="2:12" x14ac:dyDescent="0.25">
      <c r="B62" s="873"/>
      <c r="C62" s="874"/>
      <c r="D62" s="874"/>
      <c r="E62" s="874"/>
      <c r="F62" s="874"/>
      <c r="G62" s="875"/>
      <c r="H62" s="873"/>
      <c r="I62" s="874"/>
      <c r="J62" s="874"/>
      <c r="K62" s="874"/>
      <c r="L62" s="875"/>
    </row>
    <row r="63" spans="2:12" x14ac:dyDescent="0.25">
      <c r="B63" s="873"/>
      <c r="C63" s="874"/>
      <c r="D63" s="874"/>
      <c r="E63" s="874"/>
      <c r="F63" s="874"/>
      <c r="G63" s="875"/>
      <c r="H63" s="873"/>
      <c r="I63" s="874"/>
      <c r="J63" s="874"/>
      <c r="K63" s="874"/>
      <c r="L63" s="875"/>
    </row>
    <row r="64" spans="2:12" x14ac:dyDescent="0.25">
      <c r="B64" s="873"/>
      <c r="C64" s="874"/>
      <c r="D64" s="874"/>
      <c r="E64" s="874"/>
      <c r="F64" s="874"/>
      <c r="G64" s="875"/>
      <c r="H64" s="873"/>
      <c r="I64" s="874"/>
      <c r="J64" s="874"/>
      <c r="K64" s="874"/>
      <c r="L64" s="875"/>
    </row>
    <row r="65" spans="2:12" x14ac:dyDescent="0.25">
      <c r="B65" s="873"/>
      <c r="C65" s="874"/>
      <c r="D65" s="874"/>
      <c r="E65" s="874"/>
      <c r="F65" s="874"/>
      <c r="G65" s="875"/>
      <c r="H65" s="873"/>
      <c r="I65" s="874"/>
      <c r="J65" s="874"/>
      <c r="K65" s="874"/>
      <c r="L65" s="875"/>
    </row>
    <row r="66" spans="2:12" x14ac:dyDescent="0.25">
      <c r="B66" s="873"/>
      <c r="C66" s="874"/>
      <c r="D66" s="874"/>
      <c r="E66" s="874"/>
      <c r="F66" s="874"/>
      <c r="G66" s="875"/>
      <c r="H66" s="873"/>
      <c r="I66" s="874"/>
      <c r="J66" s="874"/>
      <c r="K66" s="874"/>
      <c r="L66" s="875"/>
    </row>
    <row r="67" spans="2:12" x14ac:dyDescent="0.25">
      <c r="B67" s="873"/>
      <c r="C67" s="874"/>
      <c r="D67" s="874"/>
      <c r="E67" s="874"/>
      <c r="F67" s="874"/>
      <c r="G67" s="875"/>
      <c r="H67" s="873"/>
      <c r="I67" s="874"/>
      <c r="J67" s="874"/>
      <c r="K67" s="874"/>
      <c r="L67" s="875"/>
    </row>
    <row r="68" spans="2:12" x14ac:dyDescent="0.25">
      <c r="B68" s="873"/>
      <c r="C68" s="874"/>
      <c r="D68" s="874"/>
      <c r="E68" s="874"/>
      <c r="F68" s="874"/>
      <c r="G68" s="875"/>
      <c r="H68" s="873"/>
      <c r="I68" s="874"/>
      <c r="J68" s="874"/>
      <c r="K68" s="874"/>
      <c r="L68" s="875"/>
    </row>
    <row r="69" spans="2:12" x14ac:dyDescent="0.25">
      <c r="B69" s="873"/>
      <c r="C69" s="874"/>
      <c r="D69" s="874"/>
      <c r="E69" s="874"/>
      <c r="F69" s="874"/>
      <c r="G69" s="875"/>
      <c r="H69" s="873"/>
      <c r="I69" s="874"/>
      <c r="J69" s="874"/>
      <c r="K69" s="874"/>
      <c r="L69" s="875"/>
    </row>
    <row r="70" spans="2:12" x14ac:dyDescent="0.25">
      <c r="B70" s="873"/>
      <c r="C70" s="874"/>
      <c r="D70" s="874"/>
      <c r="E70" s="874"/>
      <c r="F70" s="874"/>
      <c r="G70" s="875"/>
      <c r="H70" s="873"/>
      <c r="I70" s="874"/>
      <c r="J70" s="874"/>
      <c r="K70" s="874"/>
      <c r="L70" s="875"/>
    </row>
    <row r="71" spans="2:12" x14ac:dyDescent="0.25">
      <c r="B71" s="876" t="s">
        <v>1352</v>
      </c>
      <c r="C71" s="877"/>
      <c r="D71" s="877"/>
      <c r="E71" s="877"/>
      <c r="F71" s="877"/>
      <c r="G71" s="878"/>
      <c r="H71" s="882"/>
      <c r="I71" s="883"/>
      <c r="J71" s="883"/>
      <c r="K71" s="883"/>
      <c r="L71" s="884"/>
    </row>
    <row r="72" spans="2:12" ht="34.5" customHeight="1" thickBot="1" x14ac:dyDescent="0.3">
      <c r="B72" s="879"/>
      <c r="C72" s="880"/>
      <c r="D72" s="880"/>
      <c r="E72" s="880"/>
      <c r="F72" s="880"/>
      <c r="G72" s="881"/>
      <c r="H72" s="885"/>
      <c r="I72" s="886"/>
      <c r="J72" s="886"/>
      <c r="K72" s="886"/>
      <c r="L72" s="887"/>
    </row>
  </sheetData>
  <mergeCells count="32">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57:G70"/>
    <mergeCell ref="H57:L70"/>
    <mergeCell ref="B71:G72"/>
    <mergeCell ref="H71:L72"/>
    <mergeCell ref="B39:G40"/>
    <mergeCell ref="H39:L40"/>
    <mergeCell ref="B41:G54"/>
    <mergeCell ref="H41:L54"/>
    <mergeCell ref="B55:G56"/>
    <mergeCell ref="H55:L5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zoomScale="85" zoomScaleNormal="100" zoomScaleSheetLayoutView="85" workbookViewId="0">
      <selection activeCell="H86" sqref="H86:L99"/>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4"/>
      <c r="B1" s="897" t="s">
        <v>251</v>
      </c>
      <c r="C1" s="897"/>
      <c r="D1" s="897"/>
      <c r="E1" s="897"/>
      <c r="F1" s="897"/>
      <c r="G1" s="897"/>
      <c r="H1" s="897"/>
      <c r="I1" s="897"/>
      <c r="J1" s="897"/>
      <c r="K1" s="897"/>
      <c r="L1" s="922"/>
    </row>
    <row r="2" spans="1:12" s="129" customFormat="1" ht="11.25" customHeight="1" x14ac:dyDescent="0.25">
      <c r="A2" s="255"/>
      <c r="B2" s="923"/>
      <c r="C2" s="898"/>
      <c r="D2" s="898"/>
      <c r="E2" s="898"/>
      <c r="F2" s="898"/>
      <c r="G2" s="898"/>
      <c r="H2" s="898"/>
      <c r="I2" s="898"/>
      <c r="J2" s="898"/>
      <c r="K2" s="898"/>
      <c r="L2" s="924"/>
    </row>
    <row r="3" spans="1:12" s="129" customFormat="1" ht="24.95" customHeight="1" x14ac:dyDescent="0.25">
      <c r="A3" s="255"/>
      <c r="B3" s="925" t="s">
        <v>289</v>
      </c>
      <c r="C3" s="925"/>
      <c r="D3" s="925"/>
      <c r="E3" s="926"/>
      <c r="F3" s="97">
        <v>44252</v>
      </c>
      <c r="G3" s="927" t="s">
        <v>290</v>
      </c>
      <c r="H3" s="925"/>
      <c r="I3" s="926"/>
      <c r="J3" s="928">
        <v>44258</v>
      </c>
      <c r="K3" s="925"/>
      <c r="L3" s="926"/>
    </row>
    <row r="4" spans="1:12" s="129" customFormat="1" ht="24.95" customHeight="1" x14ac:dyDescent="0.25">
      <c r="A4" s="255"/>
      <c r="B4" s="929" t="s">
        <v>250</v>
      </c>
      <c r="C4" s="929"/>
      <c r="D4" s="929"/>
      <c r="E4" s="929"/>
      <c r="F4" s="929"/>
      <c r="G4" s="929"/>
      <c r="H4" s="930"/>
      <c r="I4" s="252" t="s">
        <v>489</v>
      </c>
      <c r="J4" s="252" t="s">
        <v>2</v>
      </c>
      <c r="K4" s="889" t="s">
        <v>0</v>
      </c>
      <c r="L4" s="933"/>
    </row>
    <row r="5" spans="1:12" s="129" customFormat="1" ht="24.95" customHeight="1" x14ac:dyDescent="0.25">
      <c r="A5" s="255"/>
      <c r="B5" s="931"/>
      <c r="C5" s="931"/>
      <c r="D5" s="931"/>
      <c r="E5" s="931"/>
      <c r="F5" s="931"/>
      <c r="G5" s="931"/>
      <c r="H5" s="932"/>
      <c r="I5" s="253" t="s">
        <v>490</v>
      </c>
      <c r="J5" s="252">
        <v>2</v>
      </c>
      <c r="K5" s="889" t="s">
        <v>291</v>
      </c>
      <c r="L5" s="933"/>
    </row>
    <row r="6" spans="1:12" s="129" customFormat="1" ht="15.75" customHeight="1" x14ac:dyDescent="0.25">
      <c r="A6" s="255"/>
      <c r="B6" s="909" t="s">
        <v>452</v>
      </c>
      <c r="C6" s="874"/>
      <c r="D6" s="874"/>
      <c r="E6" s="874"/>
      <c r="F6" s="874"/>
      <c r="G6" s="875"/>
      <c r="H6" s="873" t="s">
        <v>453</v>
      </c>
      <c r="I6" s="874"/>
      <c r="J6" s="874"/>
      <c r="K6" s="874"/>
      <c r="L6" s="875"/>
    </row>
    <row r="7" spans="1:12" s="129" customFormat="1" x14ac:dyDescent="0.25">
      <c r="A7" s="255"/>
      <c r="B7" s="909"/>
      <c r="C7" s="874"/>
      <c r="D7" s="874"/>
      <c r="E7" s="874"/>
      <c r="F7" s="874"/>
      <c r="G7" s="875"/>
      <c r="H7" s="873"/>
      <c r="I7" s="874"/>
      <c r="J7" s="874"/>
      <c r="K7" s="874"/>
      <c r="L7" s="875"/>
    </row>
    <row r="8" spans="1:12" s="129" customFormat="1" x14ac:dyDescent="0.25">
      <c r="A8" s="255"/>
      <c r="B8" s="909"/>
      <c r="C8" s="874"/>
      <c r="D8" s="874"/>
      <c r="E8" s="874"/>
      <c r="F8" s="874"/>
      <c r="G8" s="875"/>
      <c r="H8" s="873"/>
      <c r="I8" s="874"/>
      <c r="J8" s="874"/>
      <c r="K8" s="874"/>
      <c r="L8" s="875"/>
    </row>
    <row r="9" spans="1:12" s="129" customFormat="1" x14ac:dyDescent="0.25">
      <c r="A9" s="255"/>
      <c r="B9" s="909"/>
      <c r="C9" s="874"/>
      <c r="D9" s="874"/>
      <c r="E9" s="874"/>
      <c r="F9" s="874"/>
      <c r="G9" s="875"/>
      <c r="H9" s="873"/>
      <c r="I9" s="874"/>
      <c r="J9" s="874"/>
      <c r="K9" s="874"/>
      <c r="L9" s="875"/>
    </row>
    <row r="10" spans="1:12" s="129" customFormat="1" x14ac:dyDescent="0.25">
      <c r="A10" s="255"/>
      <c r="B10" s="909"/>
      <c r="C10" s="874"/>
      <c r="D10" s="874"/>
      <c r="E10" s="874"/>
      <c r="F10" s="874"/>
      <c r="G10" s="875"/>
      <c r="H10" s="873"/>
      <c r="I10" s="874"/>
      <c r="J10" s="874"/>
      <c r="K10" s="874"/>
      <c r="L10" s="875"/>
    </row>
    <row r="11" spans="1:12" s="129" customFormat="1" x14ac:dyDescent="0.25">
      <c r="A11" s="255"/>
      <c r="B11" s="909"/>
      <c r="C11" s="874"/>
      <c r="D11" s="874"/>
      <c r="E11" s="874"/>
      <c r="F11" s="874"/>
      <c r="G11" s="875"/>
      <c r="H11" s="873"/>
      <c r="I11" s="874"/>
      <c r="J11" s="874"/>
      <c r="K11" s="874"/>
      <c r="L11" s="875"/>
    </row>
    <row r="12" spans="1:12" s="129" customFormat="1" x14ac:dyDescent="0.25">
      <c r="A12" s="255"/>
      <c r="B12" s="909"/>
      <c r="C12" s="874"/>
      <c r="D12" s="874"/>
      <c r="E12" s="874"/>
      <c r="F12" s="874"/>
      <c r="G12" s="875"/>
      <c r="H12" s="873"/>
      <c r="I12" s="874"/>
      <c r="J12" s="874"/>
      <c r="K12" s="874"/>
      <c r="L12" s="875"/>
    </row>
    <row r="13" spans="1:12" s="129" customFormat="1" x14ac:dyDescent="0.25">
      <c r="A13" s="255"/>
      <c r="B13" s="909"/>
      <c r="C13" s="874"/>
      <c r="D13" s="874"/>
      <c r="E13" s="874"/>
      <c r="F13" s="874"/>
      <c r="G13" s="875"/>
      <c r="H13" s="873"/>
      <c r="I13" s="874"/>
      <c r="J13" s="874"/>
      <c r="K13" s="874"/>
      <c r="L13" s="875"/>
    </row>
    <row r="14" spans="1:12" s="129" customFormat="1" x14ac:dyDescent="0.25">
      <c r="A14" s="255"/>
      <c r="B14" s="909"/>
      <c r="C14" s="874"/>
      <c r="D14" s="874"/>
      <c r="E14" s="874"/>
      <c r="F14" s="874"/>
      <c r="G14" s="875"/>
      <c r="H14" s="873"/>
      <c r="I14" s="874"/>
      <c r="J14" s="874"/>
      <c r="K14" s="874"/>
      <c r="L14" s="875"/>
    </row>
    <row r="15" spans="1:12" s="129" customFormat="1" x14ac:dyDescent="0.25">
      <c r="A15" s="255"/>
      <c r="B15" s="909"/>
      <c r="C15" s="874"/>
      <c r="D15" s="874"/>
      <c r="E15" s="874"/>
      <c r="F15" s="874"/>
      <c r="G15" s="875"/>
      <c r="H15" s="873"/>
      <c r="I15" s="874"/>
      <c r="J15" s="874"/>
      <c r="K15" s="874"/>
      <c r="L15" s="875"/>
    </row>
    <row r="16" spans="1:12" s="129" customFormat="1" x14ac:dyDescent="0.25">
      <c r="A16" s="255"/>
      <c r="B16" s="909"/>
      <c r="C16" s="874"/>
      <c r="D16" s="874"/>
      <c r="E16" s="874"/>
      <c r="F16" s="874"/>
      <c r="G16" s="875"/>
      <c r="H16" s="873"/>
      <c r="I16" s="874"/>
      <c r="J16" s="874"/>
      <c r="K16" s="874"/>
      <c r="L16" s="875"/>
    </row>
    <row r="17" spans="1:12" s="129" customFormat="1" x14ac:dyDescent="0.25">
      <c r="A17" s="255"/>
      <c r="B17" s="909"/>
      <c r="C17" s="874"/>
      <c r="D17" s="874"/>
      <c r="E17" s="874"/>
      <c r="F17" s="874"/>
      <c r="G17" s="875"/>
      <c r="H17" s="873"/>
      <c r="I17" s="874"/>
      <c r="J17" s="874"/>
      <c r="K17" s="874"/>
      <c r="L17" s="875"/>
    </row>
    <row r="18" spans="1:12" s="129" customFormat="1" x14ac:dyDescent="0.25">
      <c r="A18" s="255"/>
      <c r="B18" s="909"/>
      <c r="C18" s="874"/>
      <c r="D18" s="874"/>
      <c r="E18" s="874"/>
      <c r="F18" s="874"/>
      <c r="G18" s="875"/>
      <c r="H18" s="873"/>
      <c r="I18" s="874"/>
      <c r="J18" s="874"/>
      <c r="K18" s="874"/>
      <c r="L18" s="875"/>
    </row>
    <row r="19" spans="1:12" s="129" customFormat="1" ht="15.75" thickBot="1" x14ac:dyDescent="0.3">
      <c r="A19" s="255"/>
      <c r="B19" s="909"/>
      <c r="C19" s="874"/>
      <c r="D19" s="874"/>
      <c r="E19" s="874"/>
      <c r="F19" s="874"/>
      <c r="G19" s="875"/>
      <c r="H19" s="873"/>
      <c r="I19" s="874"/>
      <c r="J19" s="874"/>
      <c r="K19" s="874"/>
      <c r="L19" s="875"/>
    </row>
    <row r="20" spans="1:12" s="129" customFormat="1" ht="15" customHeight="1" x14ac:dyDescent="0.25">
      <c r="A20" s="255"/>
      <c r="B20" s="910" t="s">
        <v>1264</v>
      </c>
      <c r="C20" s="911"/>
      <c r="D20" s="911"/>
      <c r="E20" s="911"/>
      <c r="F20" s="911"/>
      <c r="G20" s="912"/>
      <c r="H20" s="916" t="s">
        <v>1265</v>
      </c>
      <c r="I20" s="917"/>
      <c r="J20" s="917"/>
      <c r="K20" s="917"/>
      <c r="L20" s="918"/>
    </row>
    <row r="21" spans="1:12" s="129" customFormat="1" ht="30.75" customHeight="1" thickBot="1" x14ac:dyDescent="0.3">
      <c r="A21" s="255"/>
      <c r="B21" s="913"/>
      <c r="C21" s="914"/>
      <c r="D21" s="914"/>
      <c r="E21" s="914"/>
      <c r="F21" s="914"/>
      <c r="G21" s="915"/>
      <c r="H21" s="919"/>
      <c r="I21" s="920"/>
      <c r="J21" s="920"/>
      <c r="K21" s="920"/>
      <c r="L21" s="921"/>
    </row>
    <row r="22" spans="1:12" s="129" customFormat="1" ht="15.75" customHeight="1" x14ac:dyDescent="0.25">
      <c r="A22" s="255"/>
      <c r="B22" s="871" t="s">
        <v>500</v>
      </c>
      <c r="C22" s="871"/>
      <c r="D22" s="871"/>
      <c r="E22" s="871"/>
      <c r="F22" s="871"/>
      <c r="G22" s="872"/>
      <c r="H22" s="870" t="s">
        <v>501</v>
      </c>
      <c r="I22" s="871"/>
      <c r="J22" s="871"/>
      <c r="K22" s="871"/>
      <c r="L22" s="872"/>
    </row>
    <row r="23" spans="1:12" s="129" customFormat="1" x14ac:dyDescent="0.25">
      <c r="A23" s="255"/>
      <c r="B23" s="909"/>
      <c r="C23" s="874"/>
      <c r="D23" s="874"/>
      <c r="E23" s="874"/>
      <c r="F23" s="874"/>
      <c r="G23" s="875"/>
      <c r="H23" s="873"/>
      <c r="I23" s="874"/>
      <c r="J23" s="874"/>
      <c r="K23" s="874"/>
      <c r="L23" s="875"/>
    </row>
    <row r="24" spans="1:12" s="129" customFormat="1" x14ac:dyDescent="0.25">
      <c r="A24" s="255"/>
      <c r="B24" s="909"/>
      <c r="C24" s="874"/>
      <c r="D24" s="874"/>
      <c r="E24" s="874"/>
      <c r="F24" s="874"/>
      <c r="G24" s="875"/>
      <c r="H24" s="873"/>
      <c r="I24" s="874"/>
      <c r="J24" s="874"/>
      <c r="K24" s="874"/>
      <c r="L24" s="875"/>
    </row>
    <row r="25" spans="1:12" s="129" customFormat="1" x14ac:dyDescent="0.25">
      <c r="A25" s="255"/>
      <c r="B25" s="909"/>
      <c r="C25" s="874"/>
      <c r="D25" s="874"/>
      <c r="E25" s="874"/>
      <c r="F25" s="874"/>
      <c r="G25" s="875"/>
      <c r="H25" s="873"/>
      <c r="I25" s="874"/>
      <c r="J25" s="874"/>
      <c r="K25" s="874"/>
      <c r="L25" s="875"/>
    </row>
    <row r="26" spans="1:12" s="129" customFormat="1" x14ac:dyDescent="0.25">
      <c r="A26" s="255"/>
      <c r="B26" s="909"/>
      <c r="C26" s="874"/>
      <c r="D26" s="874"/>
      <c r="E26" s="874"/>
      <c r="F26" s="874"/>
      <c r="G26" s="875"/>
      <c r="H26" s="873"/>
      <c r="I26" s="874"/>
      <c r="J26" s="874"/>
      <c r="K26" s="874"/>
      <c r="L26" s="875"/>
    </row>
    <row r="27" spans="1:12" s="129" customFormat="1" x14ac:dyDescent="0.25">
      <c r="A27" s="255"/>
      <c r="B27" s="909"/>
      <c r="C27" s="874"/>
      <c r="D27" s="874"/>
      <c r="E27" s="874"/>
      <c r="F27" s="874"/>
      <c r="G27" s="875"/>
      <c r="H27" s="873"/>
      <c r="I27" s="874"/>
      <c r="J27" s="874"/>
      <c r="K27" s="874"/>
      <c r="L27" s="875"/>
    </row>
    <row r="28" spans="1:12" s="129" customFormat="1" x14ac:dyDescent="0.25">
      <c r="A28" s="255"/>
      <c r="B28" s="909"/>
      <c r="C28" s="874"/>
      <c r="D28" s="874"/>
      <c r="E28" s="874"/>
      <c r="F28" s="874"/>
      <c r="G28" s="875"/>
      <c r="H28" s="873"/>
      <c r="I28" s="874"/>
      <c r="J28" s="874"/>
      <c r="K28" s="874"/>
      <c r="L28" s="875"/>
    </row>
    <row r="29" spans="1:12" s="129" customFormat="1" x14ac:dyDescent="0.25">
      <c r="A29" s="255"/>
      <c r="B29" s="909"/>
      <c r="C29" s="874"/>
      <c r="D29" s="874"/>
      <c r="E29" s="874"/>
      <c r="F29" s="874"/>
      <c r="G29" s="875"/>
      <c r="H29" s="873"/>
      <c r="I29" s="874"/>
      <c r="J29" s="874"/>
      <c r="K29" s="874"/>
      <c r="L29" s="875"/>
    </row>
    <row r="30" spans="1:12" s="129" customFormat="1" x14ac:dyDescent="0.25">
      <c r="A30" s="255"/>
      <c r="B30" s="909"/>
      <c r="C30" s="874"/>
      <c r="D30" s="874"/>
      <c r="E30" s="874"/>
      <c r="F30" s="874"/>
      <c r="G30" s="875"/>
      <c r="H30" s="873"/>
      <c r="I30" s="874"/>
      <c r="J30" s="874"/>
      <c r="K30" s="874"/>
      <c r="L30" s="875"/>
    </row>
    <row r="31" spans="1:12" s="129" customFormat="1" x14ac:dyDescent="0.25">
      <c r="A31" s="255"/>
      <c r="B31" s="909"/>
      <c r="C31" s="874"/>
      <c r="D31" s="874"/>
      <c r="E31" s="874"/>
      <c r="F31" s="874"/>
      <c r="G31" s="875"/>
      <c r="H31" s="873"/>
      <c r="I31" s="874"/>
      <c r="J31" s="874"/>
      <c r="K31" s="874"/>
      <c r="L31" s="875"/>
    </row>
    <row r="32" spans="1:12" s="129" customFormat="1" x14ac:dyDescent="0.25">
      <c r="A32" s="255"/>
      <c r="B32" s="909"/>
      <c r="C32" s="874"/>
      <c r="D32" s="874"/>
      <c r="E32" s="874"/>
      <c r="F32" s="874"/>
      <c r="G32" s="875"/>
      <c r="H32" s="873"/>
      <c r="I32" s="874"/>
      <c r="J32" s="874"/>
      <c r="K32" s="874"/>
      <c r="L32" s="875"/>
    </row>
    <row r="33" spans="1:12" s="129" customFormat="1" x14ac:dyDescent="0.25">
      <c r="A33" s="255"/>
      <c r="B33" s="909"/>
      <c r="C33" s="874"/>
      <c r="D33" s="874"/>
      <c r="E33" s="874"/>
      <c r="F33" s="874"/>
      <c r="G33" s="875"/>
      <c r="H33" s="873"/>
      <c r="I33" s="874"/>
      <c r="J33" s="874"/>
      <c r="K33" s="874"/>
      <c r="L33" s="875"/>
    </row>
    <row r="34" spans="1:12" s="129" customFormat="1" x14ac:dyDescent="0.25">
      <c r="A34" s="255"/>
      <c r="B34" s="909"/>
      <c r="C34" s="874"/>
      <c r="D34" s="874"/>
      <c r="E34" s="874"/>
      <c r="F34" s="874"/>
      <c r="G34" s="875"/>
      <c r="H34" s="873"/>
      <c r="I34" s="874"/>
      <c r="J34" s="874"/>
      <c r="K34" s="874"/>
      <c r="L34" s="875"/>
    </row>
    <row r="35" spans="1:12" s="129" customFormat="1" ht="15.75" thickBot="1" x14ac:dyDescent="0.3">
      <c r="A35" s="255"/>
      <c r="B35" s="909"/>
      <c r="C35" s="874"/>
      <c r="D35" s="874"/>
      <c r="E35" s="874"/>
      <c r="F35" s="874"/>
      <c r="G35" s="875"/>
      <c r="H35" s="873"/>
      <c r="I35" s="874"/>
      <c r="J35" s="874"/>
      <c r="K35" s="874"/>
      <c r="L35" s="875"/>
    </row>
    <row r="36" spans="1:12" s="129" customFormat="1" ht="14.45" customHeight="1" x14ac:dyDescent="0.25">
      <c r="A36" s="255"/>
      <c r="B36" s="934" t="s">
        <v>1266</v>
      </c>
      <c r="C36" s="934"/>
      <c r="D36" s="934"/>
      <c r="E36" s="934"/>
      <c r="F36" s="934"/>
      <c r="G36" s="935"/>
      <c r="H36" s="916" t="s">
        <v>1267</v>
      </c>
      <c r="I36" s="938"/>
      <c r="J36" s="938"/>
      <c r="K36" s="938"/>
      <c r="L36" s="939"/>
    </row>
    <row r="37" spans="1:12" s="129" customFormat="1" ht="32.25" customHeight="1" thickBot="1" x14ac:dyDescent="0.3">
      <c r="A37" s="255"/>
      <c r="B37" s="936"/>
      <c r="C37" s="936"/>
      <c r="D37" s="936"/>
      <c r="E37" s="936"/>
      <c r="F37" s="936"/>
      <c r="G37" s="937"/>
      <c r="H37" s="940"/>
      <c r="I37" s="941"/>
      <c r="J37" s="941"/>
      <c r="K37" s="941"/>
      <c r="L37" s="942"/>
    </row>
    <row r="38" spans="1:12" s="129" customFormat="1" x14ac:dyDescent="0.25">
      <c r="A38" s="255"/>
      <c r="B38" s="871" t="s">
        <v>502</v>
      </c>
      <c r="C38" s="871"/>
      <c r="D38" s="871"/>
      <c r="E38" s="871"/>
      <c r="F38" s="871"/>
      <c r="G38" s="872"/>
      <c r="H38" s="870" t="s">
        <v>503</v>
      </c>
      <c r="I38" s="871"/>
      <c r="J38" s="871"/>
      <c r="K38" s="871"/>
      <c r="L38" s="872"/>
    </row>
    <row r="39" spans="1:12" s="129" customFormat="1" x14ac:dyDescent="0.25">
      <c r="A39" s="255"/>
      <c r="B39" s="909"/>
      <c r="C39" s="874"/>
      <c r="D39" s="874"/>
      <c r="E39" s="874"/>
      <c r="F39" s="874"/>
      <c r="G39" s="875"/>
      <c r="H39" s="873"/>
      <c r="I39" s="874"/>
      <c r="J39" s="874"/>
      <c r="K39" s="874"/>
      <c r="L39" s="875"/>
    </row>
    <row r="40" spans="1:12" s="129" customFormat="1" x14ac:dyDescent="0.25">
      <c r="A40" s="255"/>
      <c r="B40" s="909"/>
      <c r="C40" s="874"/>
      <c r="D40" s="874"/>
      <c r="E40" s="874"/>
      <c r="F40" s="874"/>
      <c r="G40" s="875"/>
      <c r="H40" s="873"/>
      <c r="I40" s="874"/>
      <c r="J40" s="874"/>
      <c r="K40" s="874"/>
      <c r="L40" s="875"/>
    </row>
    <row r="41" spans="1:12" s="129" customFormat="1" x14ac:dyDescent="0.25">
      <c r="A41" s="255"/>
      <c r="B41" s="909"/>
      <c r="C41" s="874"/>
      <c r="D41" s="874"/>
      <c r="E41" s="874"/>
      <c r="F41" s="874"/>
      <c r="G41" s="875"/>
      <c r="H41" s="873"/>
      <c r="I41" s="874"/>
      <c r="J41" s="874"/>
      <c r="K41" s="874"/>
      <c r="L41" s="875"/>
    </row>
    <row r="42" spans="1:12" s="129" customFormat="1" x14ac:dyDescent="0.25">
      <c r="A42" s="255"/>
      <c r="B42" s="909"/>
      <c r="C42" s="874"/>
      <c r="D42" s="874"/>
      <c r="E42" s="874"/>
      <c r="F42" s="874"/>
      <c r="G42" s="875"/>
      <c r="H42" s="873"/>
      <c r="I42" s="874"/>
      <c r="J42" s="874"/>
      <c r="K42" s="874"/>
      <c r="L42" s="875"/>
    </row>
    <row r="43" spans="1:12" s="129" customFormat="1" x14ac:dyDescent="0.25">
      <c r="A43" s="255"/>
      <c r="B43" s="909"/>
      <c r="C43" s="874"/>
      <c r="D43" s="874"/>
      <c r="E43" s="874"/>
      <c r="F43" s="874"/>
      <c r="G43" s="875"/>
      <c r="H43" s="873"/>
      <c r="I43" s="874"/>
      <c r="J43" s="874"/>
      <c r="K43" s="874"/>
      <c r="L43" s="875"/>
    </row>
    <row r="44" spans="1:12" s="129" customFormat="1" x14ac:dyDescent="0.25">
      <c r="A44" s="255"/>
      <c r="B44" s="909"/>
      <c r="C44" s="874"/>
      <c r="D44" s="874"/>
      <c r="E44" s="874"/>
      <c r="F44" s="874"/>
      <c r="G44" s="875"/>
      <c r="H44" s="873"/>
      <c r="I44" s="874"/>
      <c r="J44" s="874"/>
      <c r="K44" s="874"/>
      <c r="L44" s="875"/>
    </row>
    <row r="45" spans="1:12" s="129" customFormat="1" x14ac:dyDescent="0.25">
      <c r="A45" s="255"/>
      <c r="B45" s="909"/>
      <c r="C45" s="874"/>
      <c r="D45" s="874"/>
      <c r="E45" s="874"/>
      <c r="F45" s="874"/>
      <c r="G45" s="875"/>
      <c r="H45" s="873"/>
      <c r="I45" s="874"/>
      <c r="J45" s="874"/>
      <c r="K45" s="874"/>
      <c r="L45" s="875"/>
    </row>
    <row r="46" spans="1:12" s="129" customFormat="1" x14ac:dyDescent="0.25">
      <c r="A46" s="255"/>
      <c r="B46" s="909"/>
      <c r="C46" s="874"/>
      <c r="D46" s="874"/>
      <c r="E46" s="874"/>
      <c r="F46" s="874"/>
      <c r="G46" s="875"/>
      <c r="H46" s="873"/>
      <c r="I46" s="874"/>
      <c r="J46" s="874"/>
      <c r="K46" s="874"/>
      <c r="L46" s="875"/>
    </row>
    <row r="47" spans="1:12" s="129" customFormat="1" x14ac:dyDescent="0.25">
      <c r="A47" s="255"/>
      <c r="B47" s="909"/>
      <c r="C47" s="874"/>
      <c r="D47" s="874"/>
      <c r="E47" s="874"/>
      <c r="F47" s="874"/>
      <c r="G47" s="875"/>
      <c r="H47" s="873"/>
      <c r="I47" s="874"/>
      <c r="J47" s="874"/>
      <c r="K47" s="874"/>
      <c r="L47" s="875"/>
    </row>
    <row r="48" spans="1:12" s="129" customFormat="1" x14ac:dyDescent="0.25">
      <c r="A48" s="255"/>
      <c r="B48" s="909"/>
      <c r="C48" s="874"/>
      <c r="D48" s="874"/>
      <c r="E48" s="874"/>
      <c r="F48" s="874"/>
      <c r="G48" s="875"/>
      <c r="H48" s="873"/>
      <c r="I48" s="874"/>
      <c r="J48" s="874"/>
      <c r="K48" s="874"/>
      <c r="L48" s="875"/>
    </row>
    <row r="49" spans="1:12" s="129" customFormat="1" x14ac:dyDescent="0.25">
      <c r="A49" s="255"/>
      <c r="B49" s="909"/>
      <c r="C49" s="874"/>
      <c r="D49" s="874"/>
      <c r="E49" s="874"/>
      <c r="F49" s="874"/>
      <c r="G49" s="875"/>
      <c r="H49" s="873"/>
      <c r="I49" s="874"/>
      <c r="J49" s="874"/>
      <c r="K49" s="874"/>
      <c r="L49" s="875"/>
    </row>
    <row r="50" spans="1:12" s="129" customFormat="1" x14ac:dyDescent="0.25">
      <c r="A50" s="255"/>
      <c r="B50" s="909"/>
      <c r="C50" s="874"/>
      <c r="D50" s="874"/>
      <c r="E50" s="874"/>
      <c r="F50" s="874"/>
      <c r="G50" s="875"/>
      <c r="H50" s="873"/>
      <c r="I50" s="874"/>
      <c r="J50" s="874"/>
      <c r="K50" s="874"/>
      <c r="L50" s="875"/>
    </row>
    <row r="51" spans="1:12" s="129" customFormat="1" ht="15.75" thickBot="1" x14ac:dyDescent="0.3">
      <c r="A51" s="255"/>
      <c r="B51" s="909"/>
      <c r="C51" s="874"/>
      <c r="D51" s="874"/>
      <c r="E51" s="874"/>
      <c r="F51" s="874"/>
      <c r="G51" s="875"/>
      <c r="H51" s="873"/>
      <c r="I51" s="874"/>
      <c r="J51" s="874"/>
      <c r="K51" s="874"/>
      <c r="L51" s="875"/>
    </row>
    <row r="52" spans="1:12" s="129" customFormat="1" ht="15" customHeight="1" x14ac:dyDescent="0.25">
      <c r="A52" s="260"/>
      <c r="B52" s="946" t="s">
        <v>1268</v>
      </c>
      <c r="C52" s="934"/>
      <c r="D52" s="934"/>
      <c r="E52" s="934"/>
      <c r="F52" s="934"/>
      <c r="G52" s="935"/>
      <c r="H52" s="948" t="s">
        <v>1269</v>
      </c>
      <c r="I52" s="917"/>
      <c r="J52" s="917"/>
      <c r="K52" s="917"/>
      <c r="L52" s="918"/>
    </row>
    <row r="53" spans="1:12" s="129" customFormat="1" ht="15.75" thickBot="1" x14ac:dyDescent="0.3">
      <c r="A53" s="259"/>
      <c r="B53" s="947"/>
      <c r="C53" s="936"/>
      <c r="D53" s="936"/>
      <c r="E53" s="936"/>
      <c r="F53" s="936"/>
      <c r="G53" s="937"/>
      <c r="H53" s="919"/>
      <c r="I53" s="920"/>
      <c r="J53" s="920"/>
      <c r="K53" s="920"/>
      <c r="L53" s="921"/>
    </row>
    <row r="54" spans="1:12" x14ac:dyDescent="0.25">
      <c r="B54" s="870"/>
      <c r="C54" s="871"/>
      <c r="D54" s="871"/>
      <c r="E54" s="871"/>
      <c r="F54" s="871"/>
      <c r="G54" s="872"/>
      <c r="H54" s="870"/>
      <c r="I54" s="871"/>
      <c r="J54" s="871"/>
      <c r="K54" s="871"/>
      <c r="L54" s="872"/>
    </row>
    <row r="55" spans="1:12" x14ac:dyDescent="0.25">
      <c r="B55" s="873"/>
      <c r="C55" s="909"/>
      <c r="D55" s="909"/>
      <c r="E55" s="909"/>
      <c r="F55" s="909"/>
      <c r="G55" s="875"/>
      <c r="H55" s="873"/>
      <c r="I55" s="874"/>
      <c r="J55" s="874"/>
      <c r="K55" s="874"/>
      <c r="L55" s="875"/>
    </row>
    <row r="56" spans="1:12" x14ac:dyDescent="0.25">
      <c r="B56" s="873"/>
      <c r="C56" s="909"/>
      <c r="D56" s="909"/>
      <c r="E56" s="909"/>
      <c r="F56" s="909"/>
      <c r="G56" s="875"/>
      <c r="H56" s="873"/>
      <c r="I56" s="874"/>
      <c r="J56" s="874"/>
      <c r="K56" s="874"/>
      <c r="L56" s="875"/>
    </row>
    <row r="57" spans="1:12" x14ac:dyDescent="0.25">
      <c r="B57" s="873"/>
      <c r="C57" s="909"/>
      <c r="D57" s="909"/>
      <c r="E57" s="909"/>
      <c r="F57" s="909"/>
      <c r="G57" s="875"/>
      <c r="H57" s="873"/>
      <c r="I57" s="874"/>
      <c r="J57" s="874"/>
      <c r="K57" s="874"/>
      <c r="L57" s="875"/>
    </row>
    <row r="58" spans="1:12" x14ac:dyDescent="0.25">
      <c r="B58" s="873"/>
      <c r="C58" s="909"/>
      <c r="D58" s="909"/>
      <c r="E58" s="909"/>
      <c r="F58" s="909"/>
      <c r="G58" s="875"/>
      <c r="H58" s="873"/>
      <c r="I58" s="874"/>
      <c r="J58" s="874"/>
      <c r="K58" s="874"/>
      <c r="L58" s="875"/>
    </row>
    <row r="59" spans="1:12" x14ac:dyDescent="0.25">
      <c r="B59" s="873"/>
      <c r="C59" s="909"/>
      <c r="D59" s="909"/>
      <c r="E59" s="909"/>
      <c r="F59" s="909"/>
      <c r="G59" s="875"/>
      <c r="H59" s="873"/>
      <c r="I59" s="874"/>
      <c r="J59" s="874"/>
      <c r="K59" s="874"/>
      <c r="L59" s="875"/>
    </row>
    <row r="60" spans="1:12" x14ac:dyDescent="0.25">
      <c r="B60" s="873"/>
      <c r="C60" s="909"/>
      <c r="D60" s="909"/>
      <c r="E60" s="909"/>
      <c r="F60" s="909"/>
      <c r="G60" s="875"/>
      <c r="H60" s="873"/>
      <c r="I60" s="874"/>
      <c r="J60" s="874"/>
      <c r="K60" s="874"/>
      <c r="L60" s="875"/>
    </row>
    <row r="61" spans="1:12" x14ac:dyDescent="0.25">
      <c r="B61" s="873"/>
      <c r="C61" s="909"/>
      <c r="D61" s="909"/>
      <c r="E61" s="909"/>
      <c r="F61" s="909"/>
      <c r="G61" s="875"/>
      <c r="H61" s="873"/>
      <c r="I61" s="874"/>
      <c r="J61" s="874"/>
      <c r="K61" s="874"/>
      <c r="L61" s="875"/>
    </row>
    <row r="62" spans="1:12" x14ac:dyDescent="0.25">
      <c r="B62" s="873"/>
      <c r="C62" s="909"/>
      <c r="D62" s="909"/>
      <c r="E62" s="909"/>
      <c r="F62" s="909"/>
      <c r="G62" s="875"/>
      <c r="H62" s="873"/>
      <c r="I62" s="874"/>
      <c r="J62" s="874"/>
      <c r="K62" s="874"/>
      <c r="L62" s="875"/>
    </row>
    <row r="63" spans="1:12" x14ac:dyDescent="0.25">
      <c r="B63" s="873"/>
      <c r="C63" s="909"/>
      <c r="D63" s="909"/>
      <c r="E63" s="909"/>
      <c r="F63" s="909"/>
      <c r="G63" s="875"/>
      <c r="H63" s="873"/>
      <c r="I63" s="874"/>
      <c r="J63" s="874"/>
      <c r="K63" s="874"/>
      <c r="L63" s="875"/>
    </row>
    <row r="64" spans="1:12" x14ac:dyDescent="0.25">
      <c r="B64" s="873"/>
      <c r="C64" s="909"/>
      <c r="D64" s="909"/>
      <c r="E64" s="909"/>
      <c r="F64" s="909"/>
      <c r="G64" s="875"/>
      <c r="H64" s="873"/>
      <c r="I64" s="874"/>
      <c r="J64" s="874"/>
      <c r="K64" s="874"/>
      <c r="L64" s="875"/>
    </row>
    <row r="65" spans="2:12" x14ac:dyDescent="0.25">
      <c r="B65" s="873"/>
      <c r="C65" s="909"/>
      <c r="D65" s="909"/>
      <c r="E65" s="909"/>
      <c r="F65" s="909"/>
      <c r="G65" s="875"/>
      <c r="H65" s="873"/>
      <c r="I65" s="874"/>
      <c r="J65" s="874"/>
      <c r="K65" s="874"/>
      <c r="L65" s="875"/>
    </row>
    <row r="66" spans="2:12" x14ac:dyDescent="0.25">
      <c r="B66" s="873"/>
      <c r="C66" s="909"/>
      <c r="D66" s="909"/>
      <c r="E66" s="909"/>
      <c r="F66" s="909"/>
      <c r="G66" s="875"/>
      <c r="H66" s="873"/>
      <c r="I66" s="874"/>
      <c r="J66" s="874"/>
      <c r="K66" s="874"/>
      <c r="L66" s="875"/>
    </row>
    <row r="67" spans="2:12" ht="15.75" thickBot="1" x14ac:dyDescent="0.3">
      <c r="B67" s="943"/>
      <c r="C67" s="944"/>
      <c r="D67" s="944"/>
      <c r="E67" s="944"/>
      <c r="F67" s="944"/>
      <c r="G67" s="945"/>
      <c r="H67" s="873"/>
      <c r="I67" s="874"/>
      <c r="J67" s="874"/>
      <c r="K67" s="874"/>
      <c r="L67" s="875"/>
    </row>
    <row r="68" spans="2:12" ht="28.9" customHeight="1" x14ac:dyDescent="0.25">
      <c r="B68" s="949" t="s">
        <v>1335</v>
      </c>
      <c r="C68" s="934"/>
      <c r="D68" s="934"/>
      <c r="E68" s="934"/>
      <c r="F68" s="934"/>
      <c r="G68" s="935"/>
      <c r="H68" s="948" t="s">
        <v>1336</v>
      </c>
      <c r="I68" s="917"/>
      <c r="J68" s="917"/>
      <c r="K68" s="917"/>
      <c r="L68" s="918"/>
    </row>
    <row r="69" spans="2:12" ht="23.45" customHeight="1" thickBot="1" x14ac:dyDescent="0.3">
      <c r="B69" s="947"/>
      <c r="C69" s="936"/>
      <c r="D69" s="936"/>
      <c r="E69" s="936"/>
      <c r="F69" s="936"/>
      <c r="G69" s="937"/>
      <c r="H69" s="919"/>
      <c r="I69" s="920"/>
      <c r="J69" s="920"/>
      <c r="K69" s="920"/>
      <c r="L69" s="921"/>
    </row>
    <row r="70" spans="2:12" x14ac:dyDescent="0.25">
      <c r="B70" s="870" t="s">
        <v>502</v>
      </c>
      <c r="C70" s="871"/>
      <c r="D70" s="871"/>
      <c r="E70" s="871"/>
      <c r="F70" s="871"/>
      <c r="G70" s="872"/>
      <c r="H70" s="870" t="s">
        <v>503</v>
      </c>
      <c r="I70" s="871"/>
      <c r="J70" s="871"/>
      <c r="K70" s="871"/>
      <c r="L70" s="872"/>
    </row>
    <row r="71" spans="2:12" x14ac:dyDescent="0.25">
      <c r="B71" s="873"/>
      <c r="C71" s="909"/>
      <c r="D71" s="909"/>
      <c r="E71" s="909"/>
      <c r="F71" s="909"/>
      <c r="G71" s="875"/>
      <c r="H71" s="873"/>
      <c r="I71" s="874"/>
      <c r="J71" s="874"/>
      <c r="K71" s="874"/>
      <c r="L71" s="875"/>
    </row>
    <row r="72" spans="2:12" x14ac:dyDescent="0.25">
      <c r="B72" s="873"/>
      <c r="C72" s="909"/>
      <c r="D72" s="909"/>
      <c r="E72" s="909"/>
      <c r="F72" s="909"/>
      <c r="G72" s="875"/>
      <c r="H72" s="873"/>
      <c r="I72" s="874"/>
      <c r="J72" s="874"/>
      <c r="K72" s="874"/>
      <c r="L72" s="875"/>
    </row>
    <row r="73" spans="2:12" x14ac:dyDescent="0.25">
      <c r="B73" s="873"/>
      <c r="C73" s="909"/>
      <c r="D73" s="909"/>
      <c r="E73" s="909"/>
      <c r="F73" s="909"/>
      <c r="G73" s="875"/>
      <c r="H73" s="873"/>
      <c r="I73" s="874"/>
      <c r="J73" s="874"/>
      <c r="K73" s="874"/>
      <c r="L73" s="875"/>
    </row>
    <row r="74" spans="2:12" x14ac:dyDescent="0.25">
      <c r="B74" s="873"/>
      <c r="C74" s="909"/>
      <c r="D74" s="909"/>
      <c r="E74" s="909"/>
      <c r="F74" s="909"/>
      <c r="G74" s="875"/>
      <c r="H74" s="873"/>
      <c r="I74" s="874"/>
      <c r="J74" s="874"/>
      <c r="K74" s="874"/>
      <c r="L74" s="875"/>
    </row>
    <row r="75" spans="2:12" x14ac:dyDescent="0.25">
      <c r="B75" s="873"/>
      <c r="C75" s="909"/>
      <c r="D75" s="909"/>
      <c r="E75" s="909"/>
      <c r="F75" s="909"/>
      <c r="G75" s="875"/>
      <c r="H75" s="873"/>
      <c r="I75" s="874"/>
      <c r="J75" s="874"/>
      <c r="K75" s="874"/>
      <c r="L75" s="875"/>
    </row>
    <row r="76" spans="2:12" x14ac:dyDescent="0.25">
      <c r="B76" s="873"/>
      <c r="C76" s="909"/>
      <c r="D76" s="909"/>
      <c r="E76" s="909"/>
      <c r="F76" s="909"/>
      <c r="G76" s="875"/>
      <c r="H76" s="873"/>
      <c r="I76" s="874"/>
      <c r="J76" s="874"/>
      <c r="K76" s="874"/>
      <c r="L76" s="875"/>
    </row>
    <row r="77" spans="2:12" x14ac:dyDescent="0.25">
      <c r="B77" s="873"/>
      <c r="C77" s="909"/>
      <c r="D77" s="909"/>
      <c r="E77" s="909"/>
      <c r="F77" s="909"/>
      <c r="G77" s="875"/>
      <c r="H77" s="873"/>
      <c r="I77" s="874"/>
      <c r="J77" s="874"/>
      <c r="K77" s="874"/>
      <c r="L77" s="875"/>
    </row>
    <row r="78" spans="2:12" x14ac:dyDescent="0.25">
      <c r="B78" s="873"/>
      <c r="C78" s="909"/>
      <c r="D78" s="909"/>
      <c r="E78" s="909"/>
      <c r="F78" s="909"/>
      <c r="G78" s="875"/>
      <c r="H78" s="873"/>
      <c r="I78" s="874"/>
      <c r="J78" s="874"/>
      <c r="K78" s="874"/>
      <c r="L78" s="875"/>
    </row>
    <row r="79" spans="2:12" x14ac:dyDescent="0.25">
      <c r="B79" s="873"/>
      <c r="C79" s="909"/>
      <c r="D79" s="909"/>
      <c r="E79" s="909"/>
      <c r="F79" s="909"/>
      <c r="G79" s="875"/>
      <c r="H79" s="873"/>
      <c r="I79" s="874"/>
      <c r="J79" s="874"/>
      <c r="K79" s="874"/>
      <c r="L79" s="875"/>
    </row>
    <row r="80" spans="2:12" x14ac:dyDescent="0.25">
      <c r="B80" s="873"/>
      <c r="C80" s="909"/>
      <c r="D80" s="909"/>
      <c r="E80" s="909"/>
      <c r="F80" s="909"/>
      <c r="G80" s="875"/>
      <c r="H80" s="873"/>
      <c r="I80" s="874"/>
      <c r="J80" s="874"/>
      <c r="K80" s="874"/>
      <c r="L80" s="875"/>
    </row>
    <row r="81" spans="2:12" x14ac:dyDescent="0.25">
      <c r="B81" s="873"/>
      <c r="C81" s="909"/>
      <c r="D81" s="909"/>
      <c r="E81" s="909"/>
      <c r="F81" s="909"/>
      <c r="G81" s="875"/>
      <c r="H81" s="873"/>
      <c r="I81" s="874"/>
      <c r="J81" s="874"/>
      <c r="K81" s="874"/>
      <c r="L81" s="875"/>
    </row>
    <row r="82" spans="2:12" ht="37.15" customHeight="1" x14ac:dyDescent="0.25">
      <c r="B82" s="873"/>
      <c r="C82" s="909"/>
      <c r="D82" s="909"/>
      <c r="E82" s="909"/>
      <c r="F82" s="909"/>
      <c r="G82" s="875"/>
      <c r="H82" s="873"/>
      <c r="I82" s="874"/>
      <c r="J82" s="874"/>
      <c r="K82" s="874"/>
      <c r="L82" s="875"/>
    </row>
    <row r="83" spans="2:12" ht="15.75" thickBot="1" x14ac:dyDescent="0.3">
      <c r="B83" s="943"/>
      <c r="C83" s="944"/>
      <c r="D83" s="944"/>
      <c r="E83" s="944"/>
      <c r="F83" s="944"/>
      <c r="G83" s="945"/>
      <c r="H83" s="873"/>
      <c r="I83" s="874"/>
      <c r="J83" s="874"/>
      <c r="K83" s="874"/>
      <c r="L83" s="875"/>
    </row>
    <row r="84" spans="2:12" x14ac:dyDescent="0.25">
      <c r="B84" s="949" t="s">
        <v>1337</v>
      </c>
      <c r="C84" s="934"/>
      <c r="D84" s="934"/>
      <c r="E84" s="934"/>
      <c r="F84" s="934"/>
      <c r="G84" s="935"/>
      <c r="H84" s="948" t="s">
        <v>1338</v>
      </c>
      <c r="I84" s="917"/>
      <c r="J84" s="917"/>
      <c r="K84" s="917"/>
      <c r="L84" s="918"/>
    </row>
    <row r="85" spans="2:12" ht="15.75" thickBot="1" x14ac:dyDescent="0.3">
      <c r="B85" s="947"/>
      <c r="C85" s="936"/>
      <c r="D85" s="936"/>
      <c r="E85" s="936"/>
      <c r="F85" s="936"/>
      <c r="G85" s="937"/>
      <c r="H85" s="919"/>
      <c r="I85" s="920"/>
      <c r="J85" s="920"/>
      <c r="K85" s="920"/>
      <c r="L85" s="921"/>
    </row>
    <row r="86" spans="2:12" x14ac:dyDescent="0.25">
      <c r="B86" s="870" t="s">
        <v>502</v>
      </c>
      <c r="C86" s="871"/>
      <c r="D86" s="871"/>
      <c r="E86" s="871"/>
      <c r="F86" s="871"/>
      <c r="G86" s="872"/>
      <c r="H86" s="870" t="s">
        <v>503</v>
      </c>
      <c r="I86" s="871"/>
      <c r="J86" s="871"/>
      <c r="K86" s="871"/>
      <c r="L86" s="872"/>
    </row>
    <row r="87" spans="2:12" x14ac:dyDescent="0.25">
      <c r="B87" s="873"/>
      <c r="C87" s="909"/>
      <c r="D87" s="909"/>
      <c r="E87" s="909"/>
      <c r="F87" s="909"/>
      <c r="G87" s="875"/>
      <c r="H87" s="873"/>
      <c r="I87" s="874"/>
      <c r="J87" s="874"/>
      <c r="K87" s="874"/>
      <c r="L87" s="875"/>
    </row>
    <row r="88" spans="2:12" x14ac:dyDescent="0.25">
      <c r="B88" s="873"/>
      <c r="C88" s="909"/>
      <c r="D88" s="909"/>
      <c r="E88" s="909"/>
      <c r="F88" s="909"/>
      <c r="G88" s="875"/>
      <c r="H88" s="873"/>
      <c r="I88" s="874"/>
      <c r="J88" s="874"/>
      <c r="K88" s="874"/>
      <c r="L88" s="875"/>
    </row>
    <row r="89" spans="2:12" x14ac:dyDescent="0.25">
      <c r="B89" s="873"/>
      <c r="C89" s="909"/>
      <c r="D89" s="909"/>
      <c r="E89" s="909"/>
      <c r="F89" s="909"/>
      <c r="G89" s="875"/>
      <c r="H89" s="873"/>
      <c r="I89" s="874"/>
      <c r="J89" s="874"/>
      <c r="K89" s="874"/>
      <c r="L89" s="875"/>
    </row>
    <row r="90" spans="2:12" x14ac:dyDescent="0.25">
      <c r="B90" s="873"/>
      <c r="C90" s="909"/>
      <c r="D90" s="909"/>
      <c r="E90" s="909"/>
      <c r="F90" s="909"/>
      <c r="G90" s="875"/>
      <c r="H90" s="873"/>
      <c r="I90" s="874"/>
      <c r="J90" s="874"/>
      <c r="K90" s="874"/>
      <c r="L90" s="875"/>
    </row>
    <row r="91" spans="2:12" x14ac:dyDescent="0.25">
      <c r="B91" s="873"/>
      <c r="C91" s="909"/>
      <c r="D91" s="909"/>
      <c r="E91" s="909"/>
      <c r="F91" s="909"/>
      <c r="G91" s="875"/>
      <c r="H91" s="873"/>
      <c r="I91" s="874"/>
      <c r="J91" s="874"/>
      <c r="K91" s="874"/>
      <c r="L91" s="875"/>
    </row>
    <row r="92" spans="2:12" x14ac:dyDescent="0.25">
      <c r="B92" s="873"/>
      <c r="C92" s="909"/>
      <c r="D92" s="909"/>
      <c r="E92" s="909"/>
      <c r="F92" s="909"/>
      <c r="G92" s="875"/>
      <c r="H92" s="873"/>
      <c r="I92" s="874"/>
      <c r="J92" s="874"/>
      <c r="K92" s="874"/>
      <c r="L92" s="875"/>
    </row>
    <row r="93" spans="2:12" x14ac:dyDescent="0.25">
      <c r="B93" s="873"/>
      <c r="C93" s="909"/>
      <c r="D93" s="909"/>
      <c r="E93" s="909"/>
      <c r="F93" s="909"/>
      <c r="G93" s="875"/>
      <c r="H93" s="873"/>
      <c r="I93" s="874"/>
      <c r="J93" s="874"/>
      <c r="K93" s="874"/>
      <c r="L93" s="875"/>
    </row>
    <row r="94" spans="2:12" x14ac:dyDescent="0.25">
      <c r="B94" s="873"/>
      <c r="C94" s="909"/>
      <c r="D94" s="909"/>
      <c r="E94" s="909"/>
      <c r="F94" s="909"/>
      <c r="G94" s="875"/>
      <c r="H94" s="873"/>
      <c r="I94" s="874"/>
      <c r="J94" s="874"/>
      <c r="K94" s="874"/>
      <c r="L94" s="875"/>
    </row>
    <row r="95" spans="2:12" x14ac:dyDescent="0.25">
      <c r="B95" s="873"/>
      <c r="C95" s="909"/>
      <c r="D95" s="909"/>
      <c r="E95" s="909"/>
      <c r="F95" s="909"/>
      <c r="G95" s="875"/>
      <c r="H95" s="873"/>
      <c r="I95" s="874"/>
      <c r="J95" s="874"/>
      <c r="K95" s="874"/>
      <c r="L95" s="875"/>
    </row>
    <row r="96" spans="2:12" x14ac:dyDescent="0.25">
      <c r="B96" s="873"/>
      <c r="C96" s="909"/>
      <c r="D96" s="909"/>
      <c r="E96" s="909"/>
      <c r="F96" s="909"/>
      <c r="G96" s="875"/>
      <c r="H96" s="873"/>
      <c r="I96" s="874"/>
      <c r="J96" s="874"/>
      <c r="K96" s="874"/>
      <c r="L96" s="875"/>
    </row>
    <row r="97" spans="2:12" x14ac:dyDescent="0.25">
      <c r="B97" s="873"/>
      <c r="C97" s="909"/>
      <c r="D97" s="909"/>
      <c r="E97" s="909"/>
      <c r="F97" s="909"/>
      <c r="G97" s="875"/>
      <c r="H97" s="873"/>
      <c r="I97" s="874"/>
      <c r="J97" s="874"/>
      <c r="K97" s="874"/>
      <c r="L97" s="875"/>
    </row>
    <row r="98" spans="2:12" x14ac:dyDescent="0.25">
      <c r="B98" s="873"/>
      <c r="C98" s="909"/>
      <c r="D98" s="909"/>
      <c r="E98" s="909"/>
      <c r="F98" s="909"/>
      <c r="G98" s="875"/>
      <c r="H98" s="873"/>
      <c r="I98" s="874"/>
      <c r="J98" s="874"/>
      <c r="K98" s="874"/>
      <c r="L98" s="875"/>
    </row>
    <row r="99" spans="2:12" ht="15.75" thickBot="1" x14ac:dyDescent="0.3">
      <c r="B99" s="943"/>
      <c r="C99" s="944"/>
      <c r="D99" s="944"/>
      <c r="E99" s="944"/>
      <c r="F99" s="944"/>
      <c r="G99" s="945"/>
      <c r="H99" s="873"/>
      <c r="I99" s="874"/>
      <c r="J99" s="874"/>
      <c r="K99" s="874"/>
      <c r="L99" s="875"/>
    </row>
    <row r="100" spans="2:12" x14ac:dyDescent="0.25">
      <c r="B100" s="949"/>
      <c r="C100" s="934"/>
      <c r="D100" s="934"/>
      <c r="E100" s="934"/>
      <c r="F100" s="934"/>
      <c r="G100" s="935"/>
      <c r="H100" s="948"/>
      <c r="I100" s="917"/>
      <c r="J100" s="917"/>
      <c r="K100" s="917"/>
      <c r="L100" s="918"/>
    </row>
    <row r="101" spans="2:12" ht="15.75" thickBot="1" x14ac:dyDescent="0.3">
      <c r="B101" s="947"/>
      <c r="C101" s="936"/>
      <c r="D101" s="936"/>
      <c r="E101" s="936"/>
      <c r="F101" s="936"/>
      <c r="G101" s="937"/>
      <c r="H101" s="919"/>
      <c r="I101" s="920"/>
      <c r="J101" s="920"/>
      <c r="K101" s="920"/>
      <c r="L101" s="921"/>
    </row>
  </sheetData>
  <mergeCells count="31">
    <mergeCell ref="B86:G99"/>
    <mergeCell ref="H86:L99"/>
    <mergeCell ref="B100:G101"/>
    <mergeCell ref="H100:L101"/>
    <mergeCell ref="B84:G85"/>
    <mergeCell ref="H84:L85"/>
    <mergeCell ref="B36:G37"/>
    <mergeCell ref="H36:L37"/>
    <mergeCell ref="B38:G51"/>
    <mergeCell ref="H38:L51"/>
    <mergeCell ref="B70:G83"/>
    <mergeCell ref="H70:L83"/>
    <mergeCell ref="B52:G53"/>
    <mergeCell ref="H52:L53"/>
    <mergeCell ref="B54:G67"/>
    <mergeCell ref="H54:L67"/>
    <mergeCell ref="B68:G69"/>
    <mergeCell ref="H68:L69"/>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511C1A-B2F0-4085-A2C9-552D1DB1931D}">
  <dimension ref="B1:O104"/>
  <sheetViews>
    <sheetView view="pageBreakPreview" zoomScaleNormal="100" zoomScaleSheetLayoutView="100" zoomScalePageLayoutView="110" workbookViewId="0">
      <selection activeCell="N101" sqref="N101"/>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78" t="s">
        <v>251</v>
      </c>
      <c r="C1" s="897"/>
      <c r="D1" s="897"/>
      <c r="E1" s="897"/>
      <c r="F1" s="897"/>
      <c r="G1" s="897"/>
      <c r="H1" s="897"/>
      <c r="I1" s="897"/>
      <c r="J1" s="897"/>
      <c r="K1" s="897"/>
      <c r="L1" s="922"/>
    </row>
    <row r="2" spans="2:12" ht="11.25" customHeight="1" x14ac:dyDescent="0.25">
      <c r="B2" s="979"/>
      <c r="C2" s="898"/>
      <c r="D2" s="898"/>
      <c r="E2" s="898"/>
      <c r="F2" s="898"/>
      <c r="G2" s="898"/>
      <c r="H2" s="898"/>
      <c r="I2" s="898"/>
      <c r="J2" s="898"/>
      <c r="K2" s="898"/>
      <c r="L2" s="924"/>
    </row>
    <row r="3" spans="2:12" ht="24.95" customHeight="1" x14ac:dyDescent="0.25">
      <c r="B3" s="927" t="s">
        <v>289</v>
      </c>
      <c r="C3" s="925"/>
      <c r="D3" s="925"/>
      <c r="E3" s="926"/>
      <c r="F3" s="97">
        <v>44273</v>
      </c>
      <c r="G3" s="927" t="s">
        <v>290</v>
      </c>
      <c r="H3" s="925"/>
      <c r="I3" s="926"/>
      <c r="J3" s="928">
        <v>44279</v>
      </c>
      <c r="K3" s="980"/>
      <c r="L3" s="981"/>
    </row>
    <row r="4" spans="2:12" ht="24.95" customHeight="1" x14ac:dyDescent="0.25">
      <c r="B4" s="982" t="s">
        <v>250</v>
      </c>
      <c r="C4" s="929"/>
      <c r="D4" s="929"/>
      <c r="E4" s="929"/>
      <c r="F4" s="929"/>
      <c r="G4" s="929"/>
      <c r="H4" s="930"/>
      <c r="I4" s="350" t="s">
        <v>489</v>
      </c>
      <c r="J4" s="350" t="s">
        <v>2</v>
      </c>
      <c r="K4" s="889" t="s">
        <v>0</v>
      </c>
      <c r="L4" s="933"/>
    </row>
    <row r="5" spans="2:12" ht="24.95" customHeight="1" thickBot="1" x14ac:dyDescent="0.3">
      <c r="B5" s="983"/>
      <c r="C5" s="984"/>
      <c r="D5" s="984"/>
      <c r="E5" s="984"/>
      <c r="F5" s="984"/>
      <c r="G5" s="984"/>
      <c r="H5" s="985"/>
      <c r="I5" s="81" t="s">
        <v>490</v>
      </c>
      <c r="J5" s="132">
        <v>2</v>
      </c>
      <c r="K5" s="986" t="s">
        <v>291</v>
      </c>
      <c r="L5" s="987"/>
    </row>
    <row r="6" spans="2:12" ht="24.95" customHeight="1" thickBot="1" x14ac:dyDescent="0.3">
      <c r="B6" s="973" t="s">
        <v>508</v>
      </c>
      <c r="C6" s="974"/>
      <c r="D6" s="974"/>
      <c r="E6" s="974"/>
      <c r="F6" s="974"/>
      <c r="G6" s="974"/>
      <c r="H6" s="974"/>
      <c r="I6" s="974"/>
      <c r="J6" s="974"/>
      <c r="K6" s="974"/>
      <c r="L6" s="975"/>
    </row>
    <row r="7" spans="2:12" ht="15.75" customHeight="1" x14ac:dyDescent="0.25">
      <c r="B7" s="873" t="s">
        <v>452</v>
      </c>
      <c r="C7" s="874"/>
      <c r="D7" s="874"/>
      <c r="E7" s="874"/>
      <c r="F7" s="874"/>
      <c r="G7" s="875"/>
      <c r="H7" s="873" t="s">
        <v>453</v>
      </c>
      <c r="I7" s="874"/>
      <c r="J7" s="874"/>
      <c r="K7" s="874"/>
      <c r="L7" s="875"/>
    </row>
    <row r="8" spans="2:12" x14ac:dyDescent="0.25">
      <c r="B8" s="873"/>
      <c r="C8" s="874"/>
      <c r="D8" s="874"/>
      <c r="E8" s="874"/>
      <c r="F8" s="874"/>
      <c r="G8" s="875"/>
      <c r="H8" s="873"/>
      <c r="I8" s="874"/>
      <c r="J8" s="874"/>
      <c r="K8" s="874"/>
      <c r="L8" s="875"/>
    </row>
    <row r="9" spans="2:12" x14ac:dyDescent="0.25">
      <c r="B9" s="873"/>
      <c r="C9" s="874"/>
      <c r="D9" s="874"/>
      <c r="E9" s="874"/>
      <c r="F9" s="874"/>
      <c r="G9" s="875"/>
      <c r="H9" s="873"/>
      <c r="I9" s="874"/>
      <c r="J9" s="874"/>
      <c r="K9" s="874"/>
      <c r="L9" s="875"/>
    </row>
    <row r="10" spans="2:12" x14ac:dyDescent="0.25">
      <c r="B10" s="873"/>
      <c r="C10" s="874"/>
      <c r="D10" s="874"/>
      <c r="E10" s="874"/>
      <c r="F10" s="874"/>
      <c r="G10" s="875"/>
      <c r="H10" s="873"/>
      <c r="I10" s="874"/>
      <c r="J10" s="874"/>
      <c r="K10" s="874"/>
      <c r="L10" s="875"/>
    </row>
    <row r="11" spans="2:12" x14ac:dyDescent="0.25">
      <c r="B11" s="873"/>
      <c r="C11" s="874"/>
      <c r="D11" s="874"/>
      <c r="E11" s="874"/>
      <c r="F11" s="874"/>
      <c r="G11" s="875"/>
      <c r="H11" s="873"/>
      <c r="I11" s="874"/>
      <c r="J11" s="874"/>
      <c r="K11" s="874"/>
      <c r="L11" s="875"/>
    </row>
    <row r="12" spans="2:12" x14ac:dyDescent="0.25">
      <c r="B12" s="873"/>
      <c r="C12" s="874"/>
      <c r="D12" s="874"/>
      <c r="E12" s="874"/>
      <c r="F12" s="874"/>
      <c r="G12" s="875"/>
      <c r="H12" s="873"/>
      <c r="I12" s="874"/>
      <c r="J12" s="874"/>
      <c r="K12" s="874"/>
      <c r="L12" s="875"/>
    </row>
    <row r="13" spans="2:12" x14ac:dyDescent="0.25">
      <c r="B13" s="873"/>
      <c r="C13" s="874"/>
      <c r="D13" s="874"/>
      <c r="E13" s="874"/>
      <c r="F13" s="874"/>
      <c r="G13" s="875"/>
      <c r="H13" s="873"/>
      <c r="I13" s="874"/>
      <c r="J13" s="874"/>
      <c r="K13" s="874"/>
      <c r="L13" s="875"/>
    </row>
    <row r="14" spans="2:12" x14ac:dyDescent="0.25">
      <c r="B14" s="873"/>
      <c r="C14" s="874"/>
      <c r="D14" s="874"/>
      <c r="E14" s="874"/>
      <c r="F14" s="874"/>
      <c r="G14" s="875"/>
      <c r="H14" s="873"/>
      <c r="I14" s="874"/>
      <c r="J14" s="874"/>
      <c r="K14" s="874"/>
      <c r="L14" s="875"/>
    </row>
    <row r="15" spans="2:12" x14ac:dyDescent="0.25">
      <c r="B15" s="873"/>
      <c r="C15" s="874"/>
      <c r="D15" s="874"/>
      <c r="E15" s="874"/>
      <c r="F15" s="874"/>
      <c r="G15" s="875"/>
      <c r="H15" s="873"/>
      <c r="I15" s="874"/>
      <c r="J15" s="874"/>
      <c r="K15" s="874"/>
      <c r="L15" s="875"/>
    </row>
    <row r="16" spans="2:12" x14ac:dyDescent="0.25">
      <c r="B16" s="873"/>
      <c r="C16" s="874"/>
      <c r="D16" s="874"/>
      <c r="E16" s="874"/>
      <c r="F16" s="874"/>
      <c r="G16" s="875"/>
      <c r="H16" s="873"/>
      <c r="I16" s="874"/>
      <c r="J16" s="874"/>
      <c r="K16" s="874"/>
      <c r="L16" s="875"/>
    </row>
    <row r="17" spans="2:13" x14ac:dyDescent="0.25">
      <c r="B17" s="873"/>
      <c r="C17" s="874"/>
      <c r="D17" s="874"/>
      <c r="E17" s="874"/>
      <c r="F17" s="874"/>
      <c r="G17" s="875"/>
      <c r="H17" s="873"/>
      <c r="I17" s="874"/>
      <c r="J17" s="874"/>
      <c r="K17" s="874"/>
      <c r="L17" s="875"/>
    </row>
    <row r="18" spans="2:13" x14ac:dyDescent="0.25">
      <c r="B18" s="873"/>
      <c r="C18" s="874"/>
      <c r="D18" s="874"/>
      <c r="E18" s="874"/>
      <c r="F18" s="874"/>
      <c r="G18" s="875"/>
      <c r="H18" s="873"/>
      <c r="I18" s="874"/>
      <c r="J18" s="874"/>
      <c r="K18" s="874"/>
      <c r="L18" s="875"/>
    </row>
    <row r="19" spans="2:13" x14ac:dyDescent="0.25">
      <c r="B19" s="873"/>
      <c r="C19" s="874"/>
      <c r="D19" s="874"/>
      <c r="E19" s="874"/>
      <c r="F19" s="874"/>
      <c r="G19" s="875"/>
      <c r="H19" s="873"/>
      <c r="I19" s="874"/>
      <c r="J19" s="874"/>
      <c r="K19" s="874"/>
      <c r="L19" s="875"/>
    </row>
    <row r="20" spans="2:13" ht="15.75" thickBot="1" x14ac:dyDescent="0.3">
      <c r="B20" s="873"/>
      <c r="C20" s="874"/>
      <c r="D20" s="874"/>
      <c r="E20" s="874"/>
      <c r="F20" s="874"/>
      <c r="G20" s="875"/>
      <c r="H20" s="873"/>
      <c r="I20" s="874"/>
      <c r="J20" s="874"/>
      <c r="K20" s="874"/>
      <c r="L20" s="875"/>
    </row>
    <row r="21" spans="2:13" ht="15" customHeight="1" x14ac:dyDescent="0.25">
      <c r="B21" s="958" t="s">
        <v>1215</v>
      </c>
      <c r="C21" s="959"/>
      <c r="D21" s="959"/>
      <c r="E21" s="959"/>
      <c r="F21" s="959"/>
      <c r="G21" s="960"/>
      <c r="H21" s="958" t="s">
        <v>1216</v>
      </c>
      <c r="I21" s="959"/>
      <c r="J21" s="959"/>
      <c r="K21" s="959"/>
      <c r="L21" s="959"/>
      <c r="M21" s="976"/>
    </row>
    <row r="22" spans="2:13" ht="37.5" customHeight="1" thickBot="1" x14ac:dyDescent="0.3">
      <c r="B22" s="961"/>
      <c r="C22" s="962"/>
      <c r="D22" s="962"/>
      <c r="E22" s="962"/>
      <c r="F22" s="962"/>
      <c r="G22" s="963"/>
      <c r="H22" s="961"/>
      <c r="I22" s="962"/>
      <c r="J22" s="962"/>
      <c r="K22" s="962"/>
      <c r="L22" s="962"/>
      <c r="M22" s="977"/>
    </row>
    <row r="23" spans="2:13" ht="15.75" customHeight="1" x14ac:dyDescent="0.25">
      <c r="B23" s="870" t="s">
        <v>500</v>
      </c>
      <c r="C23" s="871"/>
      <c r="D23" s="871"/>
      <c r="E23" s="871"/>
      <c r="F23" s="871"/>
      <c r="G23" s="872"/>
      <c r="H23" s="870" t="s">
        <v>501</v>
      </c>
      <c r="I23" s="871"/>
      <c r="J23" s="871"/>
      <c r="K23" s="871"/>
      <c r="L23" s="872"/>
    </row>
    <row r="24" spans="2:13" x14ac:dyDescent="0.25">
      <c r="B24" s="873"/>
      <c r="C24" s="874"/>
      <c r="D24" s="874"/>
      <c r="E24" s="874"/>
      <c r="F24" s="874"/>
      <c r="G24" s="875"/>
      <c r="H24" s="873"/>
      <c r="I24" s="874"/>
      <c r="J24" s="874"/>
      <c r="K24" s="874"/>
      <c r="L24" s="875"/>
    </row>
    <row r="25" spans="2:13" x14ac:dyDescent="0.25">
      <c r="B25" s="873"/>
      <c r="C25" s="874"/>
      <c r="D25" s="874"/>
      <c r="E25" s="874"/>
      <c r="F25" s="874"/>
      <c r="G25" s="875"/>
      <c r="H25" s="873"/>
      <c r="I25" s="874"/>
      <c r="J25" s="874"/>
      <c r="K25" s="874"/>
      <c r="L25" s="875"/>
    </row>
    <row r="26" spans="2:13" x14ac:dyDescent="0.25">
      <c r="B26" s="873"/>
      <c r="C26" s="874"/>
      <c r="D26" s="874"/>
      <c r="E26" s="874"/>
      <c r="F26" s="874"/>
      <c r="G26" s="875"/>
      <c r="H26" s="873"/>
      <c r="I26" s="874"/>
      <c r="J26" s="874"/>
      <c r="K26" s="874"/>
      <c r="L26" s="875"/>
    </row>
    <row r="27" spans="2:13" x14ac:dyDescent="0.25">
      <c r="B27" s="873"/>
      <c r="C27" s="874"/>
      <c r="D27" s="874"/>
      <c r="E27" s="874"/>
      <c r="F27" s="874"/>
      <c r="G27" s="875"/>
      <c r="H27" s="873"/>
      <c r="I27" s="874"/>
      <c r="J27" s="874"/>
      <c r="K27" s="874"/>
      <c r="L27" s="875"/>
    </row>
    <row r="28" spans="2:13" x14ac:dyDescent="0.25">
      <c r="B28" s="873"/>
      <c r="C28" s="874"/>
      <c r="D28" s="874"/>
      <c r="E28" s="874"/>
      <c r="F28" s="874"/>
      <c r="G28" s="875"/>
      <c r="H28" s="873"/>
      <c r="I28" s="874"/>
      <c r="J28" s="874"/>
      <c r="K28" s="874"/>
      <c r="L28" s="875"/>
    </row>
    <row r="29" spans="2:13" x14ac:dyDescent="0.25">
      <c r="B29" s="873"/>
      <c r="C29" s="874"/>
      <c r="D29" s="874"/>
      <c r="E29" s="874"/>
      <c r="F29" s="874"/>
      <c r="G29" s="875"/>
      <c r="H29" s="873"/>
      <c r="I29" s="874"/>
      <c r="J29" s="874"/>
      <c r="K29" s="874"/>
      <c r="L29" s="875"/>
    </row>
    <row r="30" spans="2:13" x14ac:dyDescent="0.25">
      <c r="B30" s="873"/>
      <c r="C30" s="874"/>
      <c r="D30" s="874"/>
      <c r="E30" s="874"/>
      <c r="F30" s="874"/>
      <c r="G30" s="875"/>
      <c r="H30" s="873"/>
      <c r="I30" s="874"/>
      <c r="J30" s="874"/>
      <c r="K30" s="874"/>
      <c r="L30" s="875"/>
    </row>
    <row r="31" spans="2:13" x14ac:dyDescent="0.25">
      <c r="B31" s="873"/>
      <c r="C31" s="874"/>
      <c r="D31" s="874"/>
      <c r="E31" s="874"/>
      <c r="F31" s="874"/>
      <c r="G31" s="875"/>
      <c r="H31" s="873"/>
      <c r="I31" s="874"/>
      <c r="J31" s="874"/>
      <c r="K31" s="874"/>
      <c r="L31" s="875"/>
    </row>
    <row r="32" spans="2:13" x14ac:dyDescent="0.25">
      <c r="B32" s="873"/>
      <c r="C32" s="874"/>
      <c r="D32" s="874"/>
      <c r="E32" s="874"/>
      <c r="F32" s="874"/>
      <c r="G32" s="875"/>
      <c r="H32" s="873"/>
      <c r="I32" s="874"/>
      <c r="J32" s="874"/>
      <c r="K32" s="874"/>
      <c r="L32" s="875"/>
    </row>
    <row r="33" spans="2:14" x14ac:dyDescent="0.25">
      <c r="B33" s="873"/>
      <c r="C33" s="874"/>
      <c r="D33" s="874"/>
      <c r="E33" s="874"/>
      <c r="F33" s="874"/>
      <c r="G33" s="875"/>
      <c r="H33" s="873"/>
      <c r="I33" s="874"/>
      <c r="J33" s="874"/>
      <c r="K33" s="874"/>
      <c r="L33" s="875"/>
      <c r="N33" s="323"/>
    </row>
    <row r="34" spans="2:14" x14ac:dyDescent="0.25">
      <c r="B34" s="873"/>
      <c r="C34" s="874"/>
      <c r="D34" s="874"/>
      <c r="E34" s="874"/>
      <c r="F34" s="874"/>
      <c r="G34" s="875"/>
      <c r="H34" s="873"/>
      <c r="I34" s="874"/>
      <c r="J34" s="874"/>
      <c r="K34" s="874"/>
      <c r="L34" s="875"/>
    </row>
    <row r="35" spans="2:14" x14ac:dyDescent="0.25">
      <c r="B35" s="873"/>
      <c r="C35" s="874"/>
      <c r="D35" s="874"/>
      <c r="E35" s="874"/>
      <c r="F35" s="874"/>
      <c r="G35" s="875"/>
      <c r="H35" s="873"/>
      <c r="I35" s="874"/>
      <c r="J35" s="874"/>
      <c r="K35" s="874"/>
      <c r="L35" s="875"/>
      <c r="N35" s="310"/>
    </row>
    <row r="36" spans="2:14" ht="15.75" thickBot="1" x14ac:dyDescent="0.3">
      <c r="B36" s="873"/>
      <c r="C36" s="874"/>
      <c r="D36" s="874"/>
      <c r="E36" s="874"/>
      <c r="F36" s="874"/>
      <c r="G36" s="875"/>
      <c r="H36" s="873"/>
      <c r="I36" s="874"/>
      <c r="J36" s="874"/>
      <c r="K36" s="874"/>
      <c r="L36" s="875"/>
    </row>
    <row r="37" spans="2:14" ht="15" customHeight="1" x14ac:dyDescent="0.25">
      <c r="B37" s="958" t="s">
        <v>1217</v>
      </c>
      <c r="C37" s="959"/>
      <c r="D37" s="959"/>
      <c r="E37" s="959"/>
      <c r="F37" s="959"/>
      <c r="G37" s="960"/>
      <c r="H37" s="958" t="s">
        <v>1218</v>
      </c>
      <c r="I37" s="959"/>
      <c r="J37" s="959"/>
      <c r="K37" s="959"/>
      <c r="L37" s="959"/>
      <c r="M37" s="950"/>
    </row>
    <row r="38" spans="2:14" ht="35.25" customHeight="1" thickBot="1" x14ac:dyDescent="0.3">
      <c r="B38" s="961"/>
      <c r="C38" s="962"/>
      <c r="D38" s="962"/>
      <c r="E38" s="962"/>
      <c r="F38" s="962"/>
      <c r="G38" s="963"/>
      <c r="H38" s="961"/>
      <c r="I38" s="962"/>
      <c r="J38" s="962"/>
      <c r="K38" s="962"/>
      <c r="L38" s="962"/>
      <c r="M38" s="951"/>
    </row>
    <row r="39" spans="2:14" ht="26.25" customHeight="1" thickBot="1" x14ac:dyDescent="0.3">
      <c r="B39" s="964" t="s">
        <v>509</v>
      </c>
      <c r="C39" s="965"/>
      <c r="D39" s="965"/>
      <c r="E39" s="965"/>
      <c r="F39" s="965"/>
      <c r="G39" s="965"/>
      <c r="H39" s="965"/>
      <c r="I39" s="965"/>
      <c r="J39" s="965"/>
      <c r="K39" s="965"/>
      <c r="L39" s="966"/>
      <c r="M39" s="258"/>
    </row>
    <row r="40" spans="2:14" x14ac:dyDescent="0.25">
      <c r="B40" s="870" t="s">
        <v>502</v>
      </c>
      <c r="C40" s="871"/>
      <c r="D40" s="871"/>
      <c r="E40" s="871"/>
      <c r="F40" s="871"/>
      <c r="G40" s="872"/>
      <c r="H40" s="870" t="s">
        <v>503</v>
      </c>
      <c r="I40" s="871"/>
      <c r="J40" s="871"/>
      <c r="K40" s="871"/>
      <c r="L40" s="872"/>
    </row>
    <row r="41" spans="2:14" x14ac:dyDescent="0.25">
      <c r="B41" s="873"/>
      <c r="C41" s="874"/>
      <c r="D41" s="874"/>
      <c r="E41" s="874"/>
      <c r="F41" s="874"/>
      <c r="G41" s="875"/>
      <c r="H41" s="873"/>
      <c r="I41" s="874"/>
      <c r="J41" s="874"/>
      <c r="K41" s="874"/>
      <c r="L41" s="875"/>
    </row>
    <row r="42" spans="2:14" x14ac:dyDescent="0.25">
      <c r="B42" s="873"/>
      <c r="C42" s="874"/>
      <c r="D42" s="874"/>
      <c r="E42" s="874"/>
      <c r="F42" s="874"/>
      <c r="G42" s="875"/>
      <c r="H42" s="873"/>
      <c r="I42" s="874"/>
      <c r="J42" s="874"/>
      <c r="K42" s="874"/>
      <c r="L42" s="875"/>
    </row>
    <row r="43" spans="2:14" x14ac:dyDescent="0.25">
      <c r="B43" s="873"/>
      <c r="C43" s="874"/>
      <c r="D43" s="874"/>
      <c r="E43" s="874"/>
      <c r="F43" s="874"/>
      <c r="G43" s="875"/>
      <c r="H43" s="873"/>
      <c r="I43" s="874"/>
      <c r="J43" s="874"/>
      <c r="K43" s="874"/>
      <c r="L43" s="875"/>
    </row>
    <row r="44" spans="2:14" x14ac:dyDescent="0.25">
      <c r="B44" s="873"/>
      <c r="C44" s="874"/>
      <c r="D44" s="874"/>
      <c r="E44" s="874"/>
      <c r="F44" s="874"/>
      <c r="G44" s="875"/>
      <c r="H44" s="873"/>
      <c r="I44" s="874"/>
      <c r="J44" s="874"/>
      <c r="K44" s="874"/>
      <c r="L44" s="875"/>
    </row>
    <row r="45" spans="2:14" x14ac:dyDescent="0.25">
      <c r="B45" s="873"/>
      <c r="C45" s="874"/>
      <c r="D45" s="874"/>
      <c r="E45" s="874"/>
      <c r="F45" s="874"/>
      <c r="G45" s="875"/>
      <c r="H45" s="873"/>
      <c r="I45" s="874"/>
      <c r="J45" s="874"/>
      <c r="K45" s="874"/>
      <c r="L45" s="875"/>
    </row>
    <row r="46" spans="2:14" x14ac:dyDescent="0.25">
      <c r="B46" s="873"/>
      <c r="C46" s="874"/>
      <c r="D46" s="874"/>
      <c r="E46" s="874"/>
      <c r="F46" s="874"/>
      <c r="G46" s="875"/>
      <c r="H46" s="873"/>
      <c r="I46" s="874"/>
      <c r="J46" s="874"/>
      <c r="K46" s="874"/>
      <c r="L46" s="875"/>
    </row>
    <row r="47" spans="2:14" x14ac:dyDescent="0.25">
      <c r="B47" s="873"/>
      <c r="C47" s="874"/>
      <c r="D47" s="874"/>
      <c r="E47" s="874"/>
      <c r="F47" s="874"/>
      <c r="G47" s="875"/>
      <c r="H47" s="873"/>
      <c r="I47" s="874"/>
      <c r="J47" s="874"/>
      <c r="K47" s="874"/>
      <c r="L47" s="875"/>
    </row>
    <row r="48" spans="2:14" x14ac:dyDescent="0.25">
      <c r="B48" s="873"/>
      <c r="C48" s="874"/>
      <c r="D48" s="874"/>
      <c r="E48" s="874"/>
      <c r="F48" s="874"/>
      <c r="G48" s="875"/>
      <c r="H48" s="873"/>
      <c r="I48" s="874"/>
      <c r="J48" s="874"/>
      <c r="K48" s="874"/>
      <c r="L48" s="875"/>
    </row>
    <row r="49" spans="2:13" x14ac:dyDescent="0.25">
      <c r="B49" s="873"/>
      <c r="C49" s="874"/>
      <c r="D49" s="874"/>
      <c r="E49" s="874"/>
      <c r="F49" s="874"/>
      <c r="G49" s="875"/>
      <c r="H49" s="873"/>
      <c r="I49" s="874"/>
      <c r="J49" s="874"/>
      <c r="K49" s="874"/>
      <c r="L49" s="875"/>
    </row>
    <row r="50" spans="2:13" x14ac:dyDescent="0.25">
      <c r="B50" s="873"/>
      <c r="C50" s="874"/>
      <c r="D50" s="874"/>
      <c r="E50" s="874"/>
      <c r="F50" s="874"/>
      <c r="G50" s="875"/>
      <c r="H50" s="873"/>
      <c r="I50" s="874"/>
      <c r="J50" s="874"/>
      <c r="K50" s="874"/>
      <c r="L50" s="875"/>
    </row>
    <row r="51" spans="2:13" x14ac:dyDescent="0.25">
      <c r="B51" s="873"/>
      <c r="C51" s="874"/>
      <c r="D51" s="874"/>
      <c r="E51" s="874"/>
      <c r="F51" s="874"/>
      <c r="G51" s="875"/>
      <c r="H51" s="873"/>
      <c r="I51" s="874"/>
      <c r="J51" s="874"/>
      <c r="K51" s="874"/>
      <c r="L51" s="875"/>
    </row>
    <row r="52" spans="2:13" x14ac:dyDescent="0.25">
      <c r="B52" s="873"/>
      <c r="C52" s="874"/>
      <c r="D52" s="874"/>
      <c r="E52" s="874"/>
      <c r="F52" s="874"/>
      <c r="G52" s="875"/>
      <c r="H52" s="873"/>
      <c r="I52" s="874"/>
      <c r="J52" s="874"/>
      <c r="K52" s="874"/>
      <c r="L52" s="875"/>
    </row>
    <row r="53" spans="2:13" ht="15.75" thickBot="1" x14ac:dyDescent="0.3">
      <c r="B53" s="873"/>
      <c r="C53" s="874"/>
      <c r="D53" s="874"/>
      <c r="E53" s="874"/>
      <c r="F53" s="874"/>
      <c r="G53" s="875"/>
      <c r="H53" s="873"/>
      <c r="I53" s="874"/>
      <c r="J53" s="874"/>
      <c r="K53" s="874"/>
      <c r="L53" s="875"/>
    </row>
    <row r="54" spans="2:13" ht="15" customHeight="1" x14ac:dyDescent="0.25">
      <c r="B54" s="958" t="s">
        <v>1219</v>
      </c>
      <c r="C54" s="959"/>
      <c r="D54" s="959"/>
      <c r="E54" s="959"/>
      <c r="F54" s="959"/>
      <c r="G54" s="960"/>
      <c r="H54" s="958" t="s">
        <v>1220</v>
      </c>
      <c r="I54" s="959"/>
      <c r="J54" s="959"/>
      <c r="K54" s="959"/>
      <c r="L54" s="959"/>
      <c r="M54" s="950"/>
    </row>
    <row r="55" spans="2:13" ht="36" customHeight="1" thickBot="1" x14ac:dyDescent="0.3">
      <c r="B55" s="961"/>
      <c r="C55" s="962"/>
      <c r="D55" s="962"/>
      <c r="E55" s="962"/>
      <c r="F55" s="962"/>
      <c r="G55" s="963"/>
      <c r="H55" s="961"/>
      <c r="I55" s="962"/>
      <c r="J55" s="962"/>
      <c r="K55" s="962"/>
      <c r="L55" s="962"/>
      <c r="M55" s="951"/>
    </row>
    <row r="56" spans="2:13" ht="15" customHeight="1" x14ac:dyDescent="0.25">
      <c r="B56" s="870" t="s">
        <v>502</v>
      </c>
      <c r="C56" s="871"/>
      <c r="D56" s="871"/>
      <c r="E56" s="871"/>
      <c r="F56" s="871"/>
      <c r="G56" s="872"/>
      <c r="H56" s="870" t="s">
        <v>503</v>
      </c>
      <c r="I56" s="871"/>
      <c r="J56" s="871"/>
      <c r="K56" s="871"/>
      <c r="L56" s="872"/>
    </row>
    <row r="57" spans="2:13" ht="15" customHeight="1" x14ac:dyDescent="0.25">
      <c r="B57" s="873"/>
      <c r="C57" s="874"/>
      <c r="D57" s="874"/>
      <c r="E57" s="874"/>
      <c r="F57" s="874"/>
      <c r="G57" s="875"/>
      <c r="H57" s="873"/>
      <c r="I57" s="874"/>
      <c r="J57" s="874"/>
      <c r="K57" s="874"/>
      <c r="L57" s="875"/>
    </row>
    <row r="58" spans="2:13" ht="15" customHeight="1" x14ac:dyDescent="0.25">
      <c r="B58" s="873"/>
      <c r="C58" s="874"/>
      <c r="D58" s="874"/>
      <c r="E58" s="874"/>
      <c r="F58" s="874"/>
      <c r="G58" s="875"/>
      <c r="H58" s="873"/>
      <c r="I58" s="874"/>
      <c r="J58" s="874"/>
      <c r="K58" s="874"/>
      <c r="L58" s="875"/>
    </row>
    <row r="59" spans="2:13" ht="15" customHeight="1" x14ac:dyDescent="0.25">
      <c r="B59" s="873"/>
      <c r="C59" s="874"/>
      <c r="D59" s="874"/>
      <c r="E59" s="874"/>
      <c r="F59" s="874"/>
      <c r="G59" s="875"/>
      <c r="H59" s="873"/>
      <c r="I59" s="874"/>
      <c r="J59" s="874"/>
      <c r="K59" s="874"/>
      <c r="L59" s="875"/>
    </row>
    <row r="60" spans="2:13" ht="15" customHeight="1" x14ac:dyDescent="0.25">
      <c r="B60" s="873"/>
      <c r="C60" s="874"/>
      <c r="D60" s="874"/>
      <c r="E60" s="874"/>
      <c r="F60" s="874"/>
      <c r="G60" s="875"/>
      <c r="H60" s="873"/>
      <c r="I60" s="874"/>
      <c r="J60" s="874"/>
      <c r="K60" s="874"/>
      <c r="L60" s="875"/>
    </row>
    <row r="61" spans="2:13" ht="15" customHeight="1" x14ac:dyDescent="0.25">
      <c r="B61" s="873"/>
      <c r="C61" s="874"/>
      <c r="D61" s="874"/>
      <c r="E61" s="874"/>
      <c r="F61" s="874"/>
      <c r="G61" s="875"/>
      <c r="H61" s="873"/>
      <c r="I61" s="874"/>
      <c r="J61" s="874"/>
      <c r="K61" s="874"/>
      <c r="L61" s="875"/>
    </row>
    <row r="62" spans="2:13" ht="15" customHeight="1" x14ac:dyDescent="0.25">
      <c r="B62" s="873"/>
      <c r="C62" s="874"/>
      <c r="D62" s="874"/>
      <c r="E62" s="874"/>
      <c r="F62" s="874"/>
      <c r="G62" s="875"/>
      <c r="H62" s="873"/>
      <c r="I62" s="874"/>
      <c r="J62" s="874"/>
      <c r="K62" s="874"/>
      <c r="L62" s="875"/>
    </row>
    <row r="63" spans="2:13" ht="15" customHeight="1" x14ac:dyDescent="0.25">
      <c r="B63" s="873"/>
      <c r="C63" s="874"/>
      <c r="D63" s="874"/>
      <c r="E63" s="874"/>
      <c r="F63" s="874"/>
      <c r="G63" s="875"/>
      <c r="H63" s="873"/>
      <c r="I63" s="874"/>
      <c r="J63" s="874"/>
      <c r="K63" s="874"/>
      <c r="L63" s="875"/>
    </row>
    <row r="64" spans="2:13" ht="15" customHeight="1" x14ac:dyDescent="0.25">
      <c r="B64" s="873"/>
      <c r="C64" s="874"/>
      <c r="D64" s="874"/>
      <c r="E64" s="874"/>
      <c r="F64" s="874"/>
      <c r="G64" s="875"/>
      <c r="H64" s="873"/>
      <c r="I64" s="874"/>
      <c r="J64" s="874"/>
      <c r="K64" s="874"/>
      <c r="L64" s="875"/>
    </row>
    <row r="65" spans="2:15" ht="15" customHeight="1" x14ac:dyDescent="0.25">
      <c r="B65" s="873"/>
      <c r="C65" s="874"/>
      <c r="D65" s="874"/>
      <c r="E65" s="874"/>
      <c r="F65" s="874"/>
      <c r="G65" s="875"/>
      <c r="H65" s="873"/>
      <c r="I65" s="874"/>
      <c r="J65" s="874"/>
      <c r="K65" s="874"/>
      <c r="L65" s="875"/>
    </row>
    <row r="66" spans="2:15" ht="15" customHeight="1" x14ac:dyDescent="0.25">
      <c r="B66" s="873"/>
      <c r="C66" s="874"/>
      <c r="D66" s="874"/>
      <c r="E66" s="874"/>
      <c r="F66" s="874"/>
      <c r="G66" s="875"/>
      <c r="H66" s="873"/>
      <c r="I66" s="874"/>
      <c r="J66" s="874"/>
      <c r="K66" s="874"/>
      <c r="L66" s="875"/>
      <c r="O66" s="110"/>
    </row>
    <row r="67" spans="2:15" ht="15" customHeight="1" x14ac:dyDescent="0.25">
      <c r="B67" s="873"/>
      <c r="C67" s="874"/>
      <c r="D67" s="874"/>
      <c r="E67" s="874"/>
      <c r="F67" s="874"/>
      <c r="G67" s="875"/>
      <c r="H67" s="873"/>
      <c r="I67" s="874"/>
      <c r="J67" s="874"/>
      <c r="K67" s="874"/>
      <c r="L67" s="875"/>
    </row>
    <row r="68" spans="2:15" ht="15" customHeight="1" x14ac:dyDescent="0.25">
      <c r="B68" s="873"/>
      <c r="C68" s="874"/>
      <c r="D68" s="874"/>
      <c r="E68" s="874"/>
      <c r="F68" s="874"/>
      <c r="G68" s="875"/>
      <c r="H68" s="873"/>
      <c r="I68" s="874"/>
      <c r="J68" s="874"/>
      <c r="K68" s="874"/>
      <c r="L68" s="875"/>
    </row>
    <row r="69" spans="2:15" ht="15.75" customHeight="1" thickBot="1" x14ac:dyDescent="0.3">
      <c r="B69" s="873"/>
      <c r="C69" s="874"/>
      <c r="D69" s="874"/>
      <c r="E69" s="874"/>
      <c r="F69" s="874"/>
      <c r="G69" s="875"/>
      <c r="H69" s="873"/>
      <c r="I69" s="874"/>
      <c r="J69" s="874"/>
      <c r="K69" s="874"/>
      <c r="L69" s="875"/>
    </row>
    <row r="70" spans="2:15" ht="23.25" customHeight="1" x14ac:dyDescent="0.25">
      <c r="B70" s="958" t="s">
        <v>1221</v>
      </c>
      <c r="C70" s="959"/>
      <c r="D70" s="959"/>
      <c r="E70" s="959"/>
      <c r="F70" s="959"/>
      <c r="G70" s="960"/>
      <c r="H70" s="958" t="s">
        <v>1222</v>
      </c>
      <c r="I70" s="959"/>
      <c r="J70" s="959"/>
      <c r="K70" s="959"/>
      <c r="L70" s="959"/>
      <c r="M70" s="950"/>
    </row>
    <row r="71" spans="2:15" ht="25.5" customHeight="1" thickBot="1" x14ac:dyDescent="0.3">
      <c r="B71" s="961"/>
      <c r="C71" s="962"/>
      <c r="D71" s="962"/>
      <c r="E71" s="962"/>
      <c r="F71" s="962"/>
      <c r="G71" s="963"/>
      <c r="H71" s="961"/>
      <c r="I71" s="962"/>
      <c r="J71" s="962"/>
      <c r="K71" s="962"/>
      <c r="L71" s="962"/>
      <c r="M71" s="951"/>
    </row>
    <row r="72" spans="2:15" ht="25.5" customHeight="1" thickBot="1" x14ac:dyDescent="0.3">
      <c r="B72" s="964" t="s">
        <v>510</v>
      </c>
      <c r="C72" s="965"/>
      <c r="D72" s="965"/>
      <c r="E72" s="965"/>
      <c r="F72" s="965"/>
      <c r="G72" s="965"/>
      <c r="H72" s="965"/>
      <c r="I72" s="965"/>
      <c r="J72" s="965"/>
      <c r="K72" s="965"/>
      <c r="L72" s="966"/>
    </row>
    <row r="73" spans="2:15" x14ac:dyDescent="0.25">
      <c r="B73" s="870" t="s">
        <v>502</v>
      </c>
      <c r="C73" s="871"/>
      <c r="D73" s="871"/>
      <c r="E73" s="871"/>
      <c r="F73" s="871"/>
      <c r="G73" s="872"/>
      <c r="H73" s="870" t="s">
        <v>503</v>
      </c>
      <c r="I73" s="871"/>
      <c r="J73" s="871"/>
      <c r="K73" s="871"/>
      <c r="L73" s="872"/>
    </row>
    <row r="74" spans="2:15" x14ac:dyDescent="0.25">
      <c r="B74" s="873"/>
      <c r="C74" s="874"/>
      <c r="D74" s="874"/>
      <c r="E74" s="874"/>
      <c r="F74" s="874"/>
      <c r="G74" s="875"/>
      <c r="H74" s="873"/>
      <c r="I74" s="874"/>
      <c r="J74" s="874"/>
      <c r="K74" s="874"/>
      <c r="L74" s="875"/>
    </row>
    <row r="75" spans="2:15" x14ac:dyDescent="0.25">
      <c r="B75" s="873"/>
      <c r="C75" s="874"/>
      <c r="D75" s="874"/>
      <c r="E75" s="874"/>
      <c r="F75" s="874"/>
      <c r="G75" s="875"/>
      <c r="H75" s="873"/>
      <c r="I75" s="874"/>
      <c r="J75" s="874"/>
      <c r="K75" s="874"/>
      <c r="L75" s="875"/>
    </row>
    <row r="76" spans="2:15" x14ac:dyDescent="0.25">
      <c r="B76" s="873"/>
      <c r="C76" s="874"/>
      <c r="D76" s="874"/>
      <c r="E76" s="874"/>
      <c r="F76" s="874"/>
      <c r="G76" s="875"/>
      <c r="H76" s="873"/>
      <c r="I76" s="874"/>
      <c r="J76" s="874"/>
      <c r="K76" s="874"/>
      <c r="L76" s="875"/>
    </row>
    <row r="77" spans="2:15" x14ac:dyDescent="0.25">
      <c r="B77" s="873"/>
      <c r="C77" s="874"/>
      <c r="D77" s="874"/>
      <c r="E77" s="874"/>
      <c r="F77" s="874"/>
      <c r="G77" s="875"/>
      <c r="H77" s="873"/>
      <c r="I77" s="874"/>
      <c r="J77" s="874"/>
      <c r="K77" s="874"/>
      <c r="L77" s="875"/>
    </row>
    <row r="78" spans="2:15" x14ac:dyDescent="0.25">
      <c r="B78" s="873"/>
      <c r="C78" s="874"/>
      <c r="D78" s="874"/>
      <c r="E78" s="874"/>
      <c r="F78" s="874"/>
      <c r="G78" s="875"/>
      <c r="H78" s="873"/>
      <c r="I78" s="874"/>
      <c r="J78" s="874"/>
      <c r="K78" s="874"/>
      <c r="L78" s="875"/>
    </row>
    <row r="79" spans="2:15" x14ac:dyDescent="0.25">
      <c r="B79" s="873"/>
      <c r="C79" s="874"/>
      <c r="D79" s="874"/>
      <c r="E79" s="874"/>
      <c r="F79" s="874"/>
      <c r="G79" s="875"/>
      <c r="H79" s="873"/>
      <c r="I79" s="874"/>
      <c r="J79" s="874"/>
      <c r="K79" s="874"/>
      <c r="L79" s="875"/>
    </row>
    <row r="80" spans="2:15" x14ac:dyDescent="0.25">
      <c r="B80" s="873"/>
      <c r="C80" s="874"/>
      <c r="D80" s="874"/>
      <c r="E80" s="874"/>
      <c r="F80" s="874"/>
      <c r="G80" s="875"/>
      <c r="H80" s="873"/>
      <c r="I80" s="874"/>
      <c r="J80" s="874"/>
      <c r="K80" s="874"/>
      <c r="L80" s="875"/>
    </row>
    <row r="81" spans="2:13" x14ac:dyDescent="0.25">
      <c r="B81" s="873"/>
      <c r="C81" s="874"/>
      <c r="D81" s="874"/>
      <c r="E81" s="874"/>
      <c r="F81" s="874"/>
      <c r="G81" s="875"/>
      <c r="H81" s="873"/>
      <c r="I81" s="874"/>
      <c r="J81" s="874"/>
      <c r="K81" s="874"/>
      <c r="L81" s="875"/>
    </row>
    <row r="82" spans="2:13" x14ac:dyDescent="0.25">
      <c r="B82" s="873"/>
      <c r="C82" s="874"/>
      <c r="D82" s="874"/>
      <c r="E82" s="874"/>
      <c r="F82" s="874"/>
      <c r="G82" s="875"/>
      <c r="H82" s="873"/>
      <c r="I82" s="874"/>
      <c r="J82" s="874"/>
      <c r="K82" s="874"/>
      <c r="L82" s="875"/>
    </row>
    <row r="83" spans="2:13" x14ac:dyDescent="0.25">
      <c r="B83" s="873"/>
      <c r="C83" s="874"/>
      <c r="D83" s="874"/>
      <c r="E83" s="874"/>
      <c r="F83" s="874"/>
      <c r="G83" s="875"/>
      <c r="H83" s="873"/>
      <c r="I83" s="874"/>
      <c r="J83" s="874"/>
      <c r="K83" s="874"/>
      <c r="L83" s="875"/>
    </row>
    <row r="84" spans="2:13" x14ac:dyDescent="0.25">
      <c r="B84" s="873"/>
      <c r="C84" s="874"/>
      <c r="D84" s="874"/>
      <c r="E84" s="874"/>
      <c r="F84" s="874"/>
      <c r="G84" s="875"/>
      <c r="H84" s="873"/>
      <c r="I84" s="874"/>
      <c r="J84" s="874"/>
      <c r="K84" s="874"/>
      <c r="L84" s="875"/>
    </row>
    <row r="85" spans="2:13" x14ac:dyDescent="0.25">
      <c r="B85" s="873"/>
      <c r="C85" s="874"/>
      <c r="D85" s="874"/>
      <c r="E85" s="874"/>
      <c r="F85" s="874"/>
      <c r="G85" s="875"/>
      <c r="H85" s="873"/>
      <c r="I85" s="874"/>
      <c r="J85" s="874"/>
      <c r="K85" s="874"/>
      <c r="L85" s="875"/>
    </row>
    <row r="86" spans="2:13" x14ac:dyDescent="0.25">
      <c r="B86" s="873"/>
      <c r="C86" s="874"/>
      <c r="D86" s="874"/>
      <c r="E86" s="874"/>
      <c r="F86" s="874"/>
      <c r="G86" s="875"/>
      <c r="H86" s="873"/>
      <c r="I86" s="874"/>
      <c r="J86" s="874"/>
      <c r="K86" s="874"/>
      <c r="L86" s="875"/>
    </row>
    <row r="87" spans="2:13" ht="24.75" customHeight="1" x14ac:dyDescent="0.25">
      <c r="B87" s="967" t="s">
        <v>1223</v>
      </c>
      <c r="C87" s="968"/>
      <c r="D87" s="968"/>
      <c r="E87" s="968"/>
      <c r="F87" s="968"/>
      <c r="G87" s="969"/>
      <c r="H87" s="952" t="s">
        <v>1224</v>
      </c>
      <c r="I87" s="953"/>
      <c r="J87" s="953"/>
      <c r="K87" s="953"/>
      <c r="L87" s="954"/>
      <c r="M87" s="952"/>
    </row>
    <row r="88" spans="2:13" ht="21" customHeight="1" thickBot="1" x14ac:dyDescent="0.3">
      <c r="B88" s="970"/>
      <c r="C88" s="971"/>
      <c r="D88" s="971"/>
      <c r="E88" s="971"/>
      <c r="F88" s="971"/>
      <c r="G88" s="972"/>
      <c r="H88" s="955"/>
      <c r="I88" s="956"/>
      <c r="J88" s="956"/>
      <c r="K88" s="956"/>
      <c r="L88" s="957"/>
      <c r="M88" s="955"/>
    </row>
    <row r="89" spans="2:13" x14ac:dyDescent="0.25">
      <c r="B89" s="870"/>
      <c r="C89" s="871"/>
      <c r="D89" s="871"/>
      <c r="E89" s="871"/>
      <c r="F89" s="871"/>
      <c r="G89" s="872"/>
      <c r="H89" s="870"/>
      <c r="I89" s="871"/>
      <c r="J89" s="871"/>
      <c r="K89" s="871"/>
      <c r="L89" s="872"/>
    </row>
    <row r="90" spans="2:13" x14ac:dyDescent="0.25">
      <c r="B90" s="873"/>
      <c r="C90" s="874"/>
      <c r="D90" s="874"/>
      <c r="E90" s="874"/>
      <c r="F90" s="874"/>
      <c r="G90" s="875"/>
      <c r="H90" s="873"/>
      <c r="I90" s="874"/>
      <c r="J90" s="874"/>
      <c r="K90" s="874"/>
      <c r="L90" s="875"/>
    </row>
    <row r="91" spans="2:13" x14ac:dyDescent="0.25">
      <c r="B91" s="873"/>
      <c r="C91" s="874"/>
      <c r="D91" s="874"/>
      <c r="E91" s="874"/>
      <c r="F91" s="874"/>
      <c r="G91" s="875"/>
      <c r="H91" s="873"/>
      <c r="I91" s="874"/>
      <c r="J91" s="874"/>
      <c r="K91" s="874"/>
      <c r="L91" s="875"/>
    </row>
    <row r="92" spans="2:13" x14ac:dyDescent="0.25">
      <c r="B92" s="873"/>
      <c r="C92" s="874"/>
      <c r="D92" s="874"/>
      <c r="E92" s="874"/>
      <c r="F92" s="874"/>
      <c r="G92" s="875"/>
      <c r="H92" s="873"/>
      <c r="I92" s="874"/>
      <c r="J92" s="874"/>
      <c r="K92" s="874"/>
      <c r="L92" s="875"/>
    </row>
    <row r="93" spans="2:13" x14ac:dyDescent="0.25">
      <c r="B93" s="873"/>
      <c r="C93" s="874"/>
      <c r="D93" s="874"/>
      <c r="E93" s="874"/>
      <c r="F93" s="874"/>
      <c r="G93" s="875"/>
      <c r="H93" s="873"/>
      <c r="I93" s="874"/>
      <c r="J93" s="874"/>
      <c r="K93" s="874"/>
      <c r="L93" s="875"/>
    </row>
    <row r="94" spans="2:13" x14ac:dyDescent="0.25">
      <c r="B94" s="873"/>
      <c r="C94" s="874"/>
      <c r="D94" s="874"/>
      <c r="E94" s="874"/>
      <c r="F94" s="874"/>
      <c r="G94" s="875"/>
      <c r="H94" s="873"/>
      <c r="I94" s="874"/>
      <c r="J94" s="874"/>
      <c r="K94" s="874"/>
      <c r="L94" s="875"/>
    </row>
    <row r="95" spans="2:13" x14ac:dyDescent="0.25">
      <c r="B95" s="873"/>
      <c r="C95" s="874"/>
      <c r="D95" s="874"/>
      <c r="E95" s="874"/>
      <c r="F95" s="874"/>
      <c r="G95" s="875"/>
      <c r="H95" s="873"/>
      <c r="I95" s="874"/>
      <c r="J95" s="874"/>
      <c r="K95" s="874"/>
      <c r="L95" s="875"/>
    </row>
    <row r="96" spans="2:13" x14ac:dyDescent="0.25">
      <c r="B96" s="873"/>
      <c r="C96" s="874"/>
      <c r="D96" s="874"/>
      <c r="E96" s="874"/>
      <c r="F96" s="874"/>
      <c r="G96" s="875"/>
      <c r="H96" s="873"/>
      <c r="I96" s="874"/>
      <c r="J96" s="874"/>
      <c r="K96" s="874"/>
      <c r="L96" s="875"/>
    </row>
    <row r="97" spans="2:12" x14ac:dyDescent="0.25">
      <c r="B97" s="873"/>
      <c r="C97" s="874"/>
      <c r="D97" s="874"/>
      <c r="E97" s="874"/>
      <c r="F97" s="874"/>
      <c r="G97" s="875"/>
      <c r="H97" s="873"/>
      <c r="I97" s="874"/>
      <c r="J97" s="874"/>
      <c r="K97" s="874"/>
      <c r="L97" s="875"/>
    </row>
    <row r="98" spans="2:12" x14ac:dyDescent="0.25">
      <c r="B98" s="873"/>
      <c r="C98" s="874"/>
      <c r="D98" s="874"/>
      <c r="E98" s="874"/>
      <c r="F98" s="874"/>
      <c r="G98" s="875"/>
      <c r="H98" s="873"/>
      <c r="I98" s="874"/>
      <c r="J98" s="874"/>
      <c r="K98" s="874"/>
      <c r="L98" s="875"/>
    </row>
    <row r="99" spans="2:12" x14ac:dyDescent="0.25">
      <c r="B99" s="873"/>
      <c r="C99" s="874"/>
      <c r="D99" s="874"/>
      <c r="E99" s="874"/>
      <c r="F99" s="874"/>
      <c r="G99" s="875"/>
      <c r="H99" s="873"/>
      <c r="I99" s="874"/>
      <c r="J99" s="874"/>
      <c r="K99" s="874"/>
      <c r="L99" s="875"/>
    </row>
    <row r="100" spans="2:12" x14ac:dyDescent="0.25">
      <c r="B100" s="873"/>
      <c r="C100" s="874"/>
      <c r="D100" s="874"/>
      <c r="E100" s="874"/>
      <c r="F100" s="874"/>
      <c r="G100" s="875"/>
      <c r="H100" s="873"/>
      <c r="I100" s="874"/>
      <c r="J100" s="874"/>
      <c r="K100" s="874"/>
      <c r="L100" s="875"/>
    </row>
    <row r="101" spans="2:12" x14ac:dyDescent="0.25">
      <c r="B101" s="873"/>
      <c r="C101" s="874"/>
      <c r="D101" s="874"/>
      <c r="E101" s="874"/>
      <c r="F101" s="874"/>
      <c r="G101" s="875"/>
      <c r="H101" s="873"/>
      <c r="I101" s="874"/>
      <c r="J101" s="874"/>
      <c r="K101" s="874"/>
      <c r="L101" s="875"/>
    </row>
    <row r="102" spans="2:12" x14ac:dyDescent="0.25">
      <c r="B102" s="873"/>
      <c r="C102" s="874"/>
      <c r="D102" s="874"/>
      <c r="E102" s="874"/>
      <c r="F102" s="874"/>
      <c r="G102" s="875"/>
      <c r="H102" s="873"/>
      <c r="I102" s="874"/>
      <c r="J102" s="874"/>
      <c r="K102" s="874"/>
      <c r="L102" s="875"/>
    </row>
    <row r="103" spans="2:12" ht="15.75" customHeight="1" x14ac:dyDescent="0.25">
      <c r="B103" s="952" t="s">
        <v>1225</v>
      </c>
      <c r="C103" s="953"/>
      <c r="D103" s="953"/>
      <c r="E103" s="953"/>
      <c r="F103" s="953"/>
      <c r="G103" s="954"/>
      <c r="H103" s="952" t="s">
        <v>1226</v>
      </c>
      <c r="I103" s="953"/>
      <c r="J103" s="953"/>
      <c r="K103" s="953"/>
      <c r="L103" s="954"/>
    </row>
    <row r="104" spans="2:12" ht="31.5" customHeight="1" x14ac:dyDescent="0.25">
      <c r="B104" s="955"/>
      <c r="C104" s="956"/>
      <c r="D104" s="956"/>
      <c r="E104" s="956"/>
      <c r="F104" s="956"/>
      <c r="G104" s="957"/>
      <c r="H104" s="955"/>
      <c r="I104" s="956"/>
      <c r="J104" s="956"/>
      <c r="K104" s="956"/>
      <c r="L104" s="957"/>
    </row>
  </sheetData>
  <mergeCells count="39">
    <mergeCell ref="B1:L2"/>
    <mergeCell ref="B3:E3"/>
    <mergeCell ref="G3:I3"/>
    <mergeCell ref="J3:L3"/>
    <mergeCell ref="B4:H5"/>
    <mergeCell ref="K4:L4"/>
    <mergeCell ref="K5:L5"/>
    <mergeCell ref="B54:G55"/>
    <mergeCell ref="H54:L5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103:G104"/>
    <mergeCell ref="H103:L104"/>
    <mergeCell ref="B70:G71"/>
    <mergeCell ref="H70:L71"/>
    <mergeCell ref="M70:M71"/>
    <mergeCell ref="B72:L72"/>
    <mergeCell ref="B73:G86"/>
    <mergeCell ref="H73:L86"/>
    <mergeCell ref="B87:G88"/>
    <mergeCell ref="H87:L88"/>
    <mergeCell ref="M87:M88"/>
    <mergeCell ref="B89:G102"/>
    <mergeCell ref="H89:L102"/>
    <mergeCell ref="B56:G69"/>
    <mergeCell ref="H56:L69"/>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68FBFC-656C-4EF4-9126-1622F0562094}">
  <dimension ref="B1:P277"/>
  <sheetViews>
    <sheetView view="pageBreakPreview" topLeftCell="A211" zoomScaleNormal="100" zoomScaleSheetLayoutView="100" zoomScalePageLayoutView="110" workbookViewId="0">
      <selection activeCell="N20" sqref="N20"/>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78" t="s">
        <v>251</v>
      </c>
      <c r="C1" s="897"/>
      <c r="D1" s="897"/>
      <c r="E1" s="897"/>
      <c r="F1" s="897"/>
      <c r="G1" s="897"/>
      <c r="H1" s="897"/>
      <c r="I1" s="897"/>
      <c r="J1" s="897"/>
      <c r="K1" s="897"/>
      <c r="L1" s="922"/>
    </row>
    <row r="2" spans="2:12" ht="11.25" customHeight="1" x14ac:dyDescent="0.25">
      <c r="B2" s="979"/>
      <c r="C2" s="898"/>
      <c r="D2" s="898"/>
      <c r="E2" s="898"/>
      <c r="F2" s="898"/>
      <c r="G2" s="898"/>
      <c r="H2" s="898"/>
      <c r="I2" s="898"/>
      <c r="J2" s="898"/>
      <c r="K2" s="898"/>
      <c r="L2" s="924"/>
    </row>
    <row r="3" spans="2:12" ht="24.95" customHeight="1" thickBot="1" x14ac:dyDescent="0.3">
      <c r="B3" s="1010" t="s">
        <v>289</v>
      </c>
      <c r="C3" s="1011"/>
      <c r="D3" s="1011"/>
      <c r="E3" s="1012"/>
      <c r="F3" s="125">
        <v>44273</v>
      </c>
      <c r="G3" s="1010" t="s">
        <v>290</v>
      </c>
      <c r="H3" s="1011"/>
      <c r="I3" s="926"/>
      <c r="J3" s="1013">
        <v>44279</v>
      </c>
      <c r="K3" s="1014"/>
      <c r="L3" s="1015"/>
    </row>
    <row r="4" spans="2:12" ht="24.95" customHeight="1" x14ac:dyDescent="0.25">
      <c r="B4" s="1016" t="s">
        <v>250</v>
      </c>
      <c r="C4" s="1017"/>
      <c r="D4" s="1017"/>
      <c r="E4" s="1017"/>
      <c r="F4" s="1017"/>
      <c r="G4" s="1017"/>
      <c r="H4" s="1018"/>
      <c r="I4" s="130" t="s">
        <v>489</v>
      </c>
      <c r="J4" s="350" t="s">
        <v>2</v>
      </c>
      <c r="K4" s="889" t="s">
        <v>0</v>
      </c>
      <c r="L4" s="933"/>
    </row>
    <row r="5" spans="2:12" ht="24.95" customHeight="1" thickBot="1" x14ac:dyDescent="0.3">
      <c r="B5" s="1019"/>
      <c r="C5" s="1020"/>
      <c r="D5" s="1020"/>
      <c r="E5" s="1020"/>
      <c r="F5" s="1020"/>
      <c r="G5" s="1020"/>
      <c r="H5" s="1021"/>
      <c r="I5" s="131" t="s">
        <v>490</v>
      </c>
      <c r="J5" s="132">
        <v>2</v>
      </c>
      <c r="K5" s="986" t="s">
        <v>291</v>
      </c>
      <c r="L5" s="987"/>
    </row>
    <row r="6" spans="2:12" ht="15.75" customHeight="1" x14ac:dyDescent="0.25">
      <c r="B6" s="873" t="s">
        <v>452</v>
      </c>
      <c r="C6" s="874"/>
      <c r="D6" s="874"/>
      <c r="E6" s="874"/>
      <c r="F6" s="874"/>
      <c r="G6" s="875"/>
      <c r="H6" s="870" t="s">
        <v>453</v>
      </c>
      <c r="I6" s="871"/>
      <c r="J6" s="871"/>
      <c r="K6" s="871"/>
      <c r="L6" s="872"/>
    </row>
    <row r="7" spans="2:12" x14ac:dyDescent="0.25">
      <c r="B7" s="873"/>
      <c r="C7" s="874"/>
      <c r="D7" s="874"/>
      <c r="E7" s="874"/>
      <c r="F7" s="874"/>
      <c r="G7" s="875"/>
      <c r="H7" s="873"/>
      <c r="I7" s="874"/>
      <c r="J7" s="874"/>
      <c r="K7" s="874"/>
      <c r="L7" s="875"/>
    </row>
    <row r="8" spans="2:12" x14ac:dyDescent="0.25">
      <c r="B8" s="873"/>
      <c r="C8" s="874"/>
      <c r="D8" s="874"/>
      <c r="E8" s="874"/>
      <c r="F8" s="874"/>
      <c r="G8" s="875"/>
      <c r="H8" s="873"/>
      <c r="I8" s="874"/>
      <c r="J8" s="874"/>
      <c r="K8" s="874"/>
      <c r="L8" s="875"/>
    </row>
    <row r="9" spans="2:12" x14ac:dyDescent="0.25">
      <c r="B9" s="873"/>
      <c r="C9" s="874"/>
      <c r="D9" s="874"/>
      <c r="E9" s="874"/>
      <c r="F9" s="874"/>
      <c r="G9" s="875"/>
      <c r="H9" s="873"/>
      <c r="I9" s="874"/>
      <c r="J9" s="874"/>
      <c r="K9" s="874"/>
      <c r="L9" s="875"/>
    </row>
    <row r="10" spans="2:12" x14ac:dyDescent="0.25">
      <c r="B10" s="873"/>
      <c r="C10" s="874"/>
      <c r="D10" s="874"/>
      <c r="E10" s="874"/>
      <c r="F10" s="874"/>
      <c r="G10" s="875"/>
      <c r="H10" s="873"/>
      <c r="I10" s="874"/>
      <c r="J10" s="874"/>
      <c r="K10" s="874"/>
      <c r="L10" s="875"/>
    </row>
    <row r="11" spans="2:12" x14ac:dyDescent="0.25">
      <c r="B11" s="873"/>
      <c r="C11" s="874"/>
      <c r="D11" s="874"/>
      <c r="E11" s="874"/>
      <c r="F11" s="874"/>
      <c r="G11" s="875"/>
      <c r="H11" s="873"/>
      <c r="I11" s="874"/>
      <c r="J11" s="874"/>
      <c r="K11" s="874"/>
      <c r="L11" s="875"/>
    </row>
    <row r="12" spans="2:12" x14ac:dyDescent="0.25">
      <c r="B12" s="873"/>
      <c r="C12" s="874"/>
      <c r="D12" s="874"/>
      <c r="E12" s="874"/>
      <c r="F12" s="874"/>
      <c r="G12" s="875"/>
      <c r="H12" s="873"/>
      <c r="I12" s="874"/>
      <c r="J12" s="874"/>
      <c r="K12" s="874"/>
      <c r="L12" s="875"/>
    </row>
    <row r="13" spans="2:12" x14ac:dyDescent="0.25">
      <c r="B13" s="873"/>
      <c r="C13" s="874"/>
      <c r="D13" s="874"/>
      <c r="E13" s="874"/>
      <c r="F13" s="874"/>
      <c r="G13" s="875"/>
      <c r="H13" s="873"/>
      <c r="I13" s="874"/>
      <c r="J13" s="874"/>
      <c r="K13" s="874"/>
      <c r="L13" s="875"/>
    </row>
    <row r="14" spans="2:12" x14ac:dyDescent="0.25">
      <c r="B14" s="873"/>
      <c r="C14" s="874"/>
      <c r="D14" s="874"/>
      <c r="E14" s="874"/>
      <c r="F14" s="874"/>
      <c r="G14" s="875"/>
      <c r="H14" s="873"/>
      <c r="I14" s="874"/>
      <c r="J14" s="874"/>
      <c r="K14" s="874"/>
      <c r="L14" s="875"/>
    </row>
    <row r="15" spans="2:12" x14ac:dyDescent="0.25">
      <c r="B15" s="873"/>
      <c r="C15" s="874"/>
      <c r="D15" s="874"/>
      <c r="E15" s="874"/>
      <c r="F15" s="874"/>
      <c r="G15" s="875"/>
      <c r="H15" s="873"/>
      <c r="I15" s="874"/>
      <c r="J15" s="874"/>
      <c r="K15" s="874"/>
      <c r="L15" s="875"/>
    </row>
    <row r="16" spans="2:12" x14ac:dyDescent="0.25">
      <c r="B16" s="873"/>
      <c r="C16" s="874"/>
      <c r="D16" s="874"/>
      <c r="E16" s="874"/>
      <c r="F16" s="874"/>
      <c r="G16" s="875"/>
      <c r="H16" s="873"/>
      <c r="I16" s="874"/>
      <c r="J16" s="874"/>
      <c r="K16" s="874"/>
      <c r="L16" s="875"/>
    </row>
    <row r="17" spans="2:13" x14ac:dyDescent="0.25">
      <c r="B17" s="873"/>
      <c r="C17" s="874"/>
      <c r="D17" s="874"/>
      <c r="E17" s="874"/>
      <c r="F17" s="874"/>
      <c r="G17" s="875"/>
      <c r="H17" s="873"/>
      <c r="I17" s="874"/>
      <c r="J17" s="874"/>
      <c r="K17" s="874"/>
      <c r="L17" s="875"/>
    </row>
    <row r="18" spans="2:13" x14ac:dyDescent="0.25">
      <c r="B18" s="873"/>
      <c r="C18" s="874"/>
      <c r="D18" s="874"/>
      <c r="E18" s="874"/>
      <c r="F18" s="874"/>
      <c r="G18" s="875"/>
      <c r="H18" s="873"/>
      <c r="I18" s="874"/>
      <c r="J18" s="874"/>
      <c r="K18" s="874"/>
      <c r="L18" s="875"/>
    </row>
    <row r="19" spans="2:13" ht="15.75" thickBot="1" x14ac:dyDescent="0.3">
      <c r="B19" s="943"/>
      <c r="C19" s="944"/>
      <c r="D19" s="944"/>
      <c r="E19" s="944"/>
      <c r="F19" s="944"/>
      <c r="G19" s="945"/>
      <c r="H19" s="943"/>
      <c r="I19" s="944"/>
      <c r="J19" s="944"/>
      <c r="K19" s="944"/>
      <c r="L19" s="945"/>
    </row>
    <row r="20" spans="2:13" ht="25.5" customHeight="1" x14ac:dyDescent="0.25">
      <c r="B20" s="999" t="s">
        <v>1232</v>
      </c>
      <c r="C20" s="1000"/>
      <c r="D20" s="1000"/>
      <c r="E20" s="1000"/>
      <c r="F20" s="1000"/>
      <c r="G20" s="1001"/>
      <c r="H20" s="1007" t="s">
        <v>1233</v>
      </c>
      <c r="I20" s="1008"/>
      <c r="J20" s="1008"/>
      <c r="K20" s="1008"/>
      <c r="L20" s="1008"/>
      <c r="M20" s="1009"/>
    </row>
    <row r="21" spans="2:13" ht="23.25" customHeight="1" thickBot="1" x14ac:dyDescent="0.3">
      <c r="B21" s="1002"/>
      <c r="C21" s="1003"/>
      <c r="D21" s="1003"/>
      <c r="E21" s="1003"/>
      <c r="F21" s="1003"/>
      <c r="G21" s="1004"/>
      <c r="H21" s="1007"/>
      <c r="I21" s="1008"/>
      <c r="J21" s="1008"/>
      <c r="K21" s="1008"/>
      <c r="L21" s="1008"/>
      <c r="M21" s="1009"/>
    </row>
    <row r="22" spans="2:13" ht="15.75" customHeight="1" x14ac:dyDescent="0.25">
      <c r="B22" s="873" t="s">
        <v>452</v>
      </c>
      <c r="C22" s="874"/>
      <c r="D22" s="874"/>
      <c r="E22" s="874"/>
      <c r="F22" s="874"/>
      <c r="G22" s="875"/>
      <c r="H22" s="870" t="s">
        <v>453</v>
      </c>
      <c r="I22" s="871"/>
      <c r="J22" s="871"/>
      <c r="K22" s="871"/>
      <c r="L22" s="872"/>
    </row>
    <row r="23" spans="2:13" x14ac:dyDescent="0.25">
      <c r="B23" s="873"/>
      <c r="C23" s="874"/>
      <c r="D23" s="874"/>
      <c r="E23" s="874"/>
      <c r="F23" s="874"/>
      <c r="G23" s="875"/>
      <c r="H23" s="873"/>
      <c r="I23" s="874"/>
      <c r="J23" s="874"/>
      <c r="K23" s="874"/>
      <c r="L23" s="875"/>
    </row>
    <row r="24" spans="2:13" x14ac:dyDescent="0.25">
      <c r="B24" s="873"/>
      <c r="C24" s="874"/>
      <c r="D24" s="874"/>
      <c r="E24" s="874"/>
      <c r="F24" s="874"/>
      <c r="G24" s="875"/>
      <c r="H24" s="873"/>
      <c r="I24" s="874"/>
      <c r="J24" s="874"/>
      <c r="K24" s="874"/>
      <c r="L24" s="875"/>
    </row>
    <row r="25" spans="2:13" x14ac:dyDescent="0.25">
      <c r="B25" s="873"/>
      <c r="C25" s="874"/>
      <c r="D25" s="874"/>
      <c r="E25" s="874"/>
      <c r="F25" s="874"/>
      <c r="G25" s="875"/>
      <c r="H25" s="873"/>
      <c r="I25" s="874"/>
      <c r="J25" s="874"/>
      <c r="K25" s="874"/>
      <c r="L25" s="875"/>
    </row>
    <row r="26" spans="2:13" x14ac:dyDescent="0.25">
      <c r="B26" s="873"/>
      <c r="C26" s="874"/>
      <c r="D26" s="874"/>
      <c r="E26" s="874"/>
      <c r="F26" s="874"/>
      <c r="G26" s="875"/>
      <c r="H26" s="873"/>
      <c r="I26" s="874"/>
      <c r="J26" s="874"/>
      <c r="K26" s="874"/>
      <c r="L26" s="875"/>
    </row>
    <row r="27" spans="2:13" x14ac:dyDescent="0.25">
      <c r="B27" s="873"/>
      <c r="C27" s="874"/>
      <c r="D27" s="874"/>
      <c r="E27" s="874"/>
      <c r="F27" s="874"/>
      <c r="G27" s="875"/>
      <c r="H27" s="873"/>
      <c r="I27" s="874"/>
      <c r="J27" s="874"/>
      <c r="K27" s="874"/>
      <c r="L27" s="875"/>
    </row>
    <row r="28" spans="2:13" x14ac:dyDescent="0.25">
      <c r="B28" s="873"/>
      <c r="C28" s="874"/>
      <c r="D28" s="874"/>
      <c r="E28" s="874"/>
      <c r="F28" s="874"/>
      <c r="G28" s="875"/>
      <c r="H28" s="873"/>
      <c r="I28" s="874"/>
      <c r="J28" s="874"/>
      <c r="K28" s="874"/>
      <c r="L28" s="875"/>
    </row>
    <row r="29" spans="2:13" x14ac:dyDescent="0.25">
      <c r="B29" s="873"/>
      <c r="C29" s="874"/>
      <c r="D29" s="874"/>
      <c r="E29" s="874"/>
      <c r="F29" s="874"/>
      <c r="G29" s="875"/>
      <c r="H29" s="873"/>
      <c r="I29" s="874"/>
      <c r="J29" s="874"/>
      <c r="K29" s="874"/>
      <c r="L29" s="875"/>
    </row>
    <row r="30" spans="2:13" x14ac:dyDescent="0.25">
      <c r="B30" s="873"/>
      <c r="C30" s="874"/>
      <c r="D30" s="874"/>
      <c r="E30" s="874"/>
      <c r="F30" s="874"/>
      <c r="G30" s="875"/>
      <c r="H30" s="873"/>
      <c r="I30" s="874"/>
      <c r="J30" s="874"/>
      <c r="K30" s="874"/>
      <c r="L30" s="875"/>
    </row>
    <row r="31" spans="2:13" x14ac:dyDescent="0.25">
      <c r="B31" s="873"/>
      <c r="C31" s="874"/>
      <c r="D31" s="874"/>
      <c r="E31" s="874"/>
      <c r="F31" s="874"/>
      <c r="G31" s="875"/>
      <c r="H31" s="873"/>
      <c r="I31" s="874"/>
      <c r="J31" s="874"/>
      <c r="K31" s="874"/>
      <c r="L31" s="875"/>
    </row>
    <row r="32" spans="2:13" x14ac:dyDescent="0.25">
      <c r="B32" s="873"/>
      <c r="C32" s="874"/>
      <c r="D32" s="874"/>
      <c r="E32" s="874"/>
      <c r="F32" s="874"/>
      <c r="G32" s="875"/>
      <c r="H32" s="873"/>
      <c r="I32" s="874"/>
      <c r="J32" s="874"/>
      <c r="K32" s="874"/>
      <c r="L32" s="875"/>
    </row>
    <row r="33" spans="2:15" x14ac:dyDescent="0.25">
      <c r="B33" s="873"/>
      <c r="C33" s="874"/>
      <c r="D33" s="874"/>
      <c r="E33" s="874"/>
      <c r="F33" s="874"/>
      <c r="G33" s="875"/>
      <c r="H33" s="873"/>
      <c r="I33" s="874"/>
      <c r="J33" s="874"/>
      <c r="K33" s="874"/>
      <c r="L33" s="875"/>
    </row>
    <row r="34" spans="2:15" x14ac:dyDescent="0.25">
      <c r="B34" s="873"/>
      <c r="C34" s="874"/>
      <c r="D34" s="874"/>
      <c r="E34" s="874"/>
      <c r="F34" s="874"/>
      <c r="G34" s="875"/>
      <c r="H34" s="873"/>
      <c r="I34" s="874"/>
      <c r="J34" s="874"/>
      <c r="K34" s="874"/>
      <c r="L34" s="875"/>
      <c r="O34" s="133"/>
    </row>
    <row r="35" spans="2:15" ht="15.75" thickBot="1" x14ac:dyDescent="0.3">
      <c r="B35" s="943"/>
      <c r="C35" s="944"/>
      <c r="D35" s="944"/>
      <c r="E35" s="944"/>
      <c r="F35" s="944"/>
      <c r="G35" s="945"/>
      <c r="H35" s="943"/>
      <c r="I35" s="944"/>
      <c r="J35" s="944"/>
      <c r="K35" s="944"/>
      <c r="L35" s="945"/>
    </row>
    <row r="36" spans="2:15" ht="25.5" customHeight="1" x14ac:dyDescent="0.25">
      <c r="B36" s="999" t="s">
        <v>1234</v>
      </c>
      <c r="C36" s="1000"/>
      <c r="D36" s="1000"/>
      <c r="E36" s="1000"/>
      <c r="F36" s="1000"/>
      <c r="G36" s="1001"/>
      <c r="H36" s="1005" t="s">
        <v>1235</v>
      </c>
      <c r="I36" s="1006"/>
      <c r="J36" s="1006"/>
      <c r="K36" s="1006"/>
      <c r="L36" s="1006"/>
      <c r="M36" s="995"/>
    </row>
    <row r="37" spans="2:15" ht="23.25" customHeight="1" thickBot="1" x14ac:dyDescent="0.3">
      <c r="B37" s="1002"/>
      <c r="C37" s="1003"/>
      <c r="D37" s="1003"/>
      <c r="E37" s="1003"/>
      <c r="F37" s="1003"/>
      <c r="G37" s="1004"/>
      <c r="H37" s="994"/>
      <c r="I37" s="995"/>
      <c r="J37" s="995"/>
      <c r="K37" s="995"/>
      <c r="L37" s="995"/>
      <c r="M37" s="995"/>
    </row>
    <row r="38" spans="2:15" ht="15.75" customHeight="1" x14ac:dyDescent="0.25">
      <c r="B38" s="873" t="s">
        <v>452</v>
      </c>
      <c r="C38" s="874"/>
      <c r="D38" s="874"/>
      <c r="E38" s="874"/>
      <c r="F38" s="874"/>
      <c r="G38" s="875"/>
      <c r="H38" s="870" t="s">
        <v>453</v>
      </c>
      <c r="I38" s="871"/>
      <c r="J38" s="871"/>
      <c r="K38" s="871"/>
      <c r="L38" s="872"/>
    </row>
    <row r="39" spans="2:15" x14ac:dyDescent="0.25">
      <c r="B39" s="873"/>
      <c r="C39" s="874"/>
      <c r="D39" s="874"/>
      <c r="E39" s="874"/>
      <c r="F39" s="874"/>
      <c r="G39" s="875"/>
      <c r="H39" s="873"/>
      <c r="I39" s="874"/>
      <c r="J39" s="874"/>
      <c r="K39" s="874"/>
      <c r="L39" s="875"/>
    </row>
    <row r="40" spans="2:15" x14ac:dyDescent="0.25">
      <c r="B40" s="873"/>
      <c r="C40" s="874"/>
      <c r="D40" s="874"/>
      <c r="E40" s="874"/>
      <c r="F40" s="874"/>
      <c r="G40" s="875"/>
      <c r="H40" s="873"/>
      <c r="I40" s="874"/>
      <c r="J40" s="874"/>
      <c r="K40" s="874"/>
      <c r="L40" s="875"/>
    </row>
    <row r="41" spans="2:15" x14ac:dyDescent="0.25">
      <c r="B41" s="873"/>
      <c r="C41" s="874"/>
      <c r="D41" s="874"/>
      <c r="E41" s="874"/>
      <c r="F41" s="874"/>
      <c r="G41" s="875"/>
      <c r="H41" s="873"/>
      <c r="I41" s="874"/>
      <c r="J41" s="874"/>
      <c r="K41" s="874"/>
      <c r="L41" s="875"/>
    </row>
    <row r="42" spans="2:15" x14ac:dyDescent="0.25">
      <c r="B42" s="873"/>
      <c r="C42" s="874"/>
      <c r="D42" s="874"/>
      <c r="E42" s="874"/>
      <c r="F42" s="874"/>
      <c r="G42" s="875"/>
      <c r="H42" s="873"/>
      <c r="I42" s="874"/>
      <c r="J42" s="874"/>
      <c r="K42" s="874"/>
      <c r="L42" s="875"/>
    </row>
    <row r="43" spans="2:15" x14ac:dyDescent="0.25">
      <c r="B43" s="873"/>
      <c r="C43" s="874"/>
      <c r="D43" s="874"/>
      <c r="E43" s="874"/>
      <c r="F43" s="874"/>
      <c r="G43" s="875"/>
      <c r="H43" s="873"/>
      <c r="I43" s="874"/>
      <c r="J43" s="874"/>
      <c r="K43" s="874"/>
      <c r="L43" s="875"/>
    </row>
    <row r="44" spans="2:15" x14ac:dyDescent="0.25">
      <c r="B44" s="873"/>
      <c r="C44" s="874"/>
      <c r="D44" s="874"/>
      <c r="E44" s="874"/>
      <c r="F44" s="874"/>
      <c r="G44" s="875"/>
      <c r="H44" s="873"/>
      <c r="I44" s="874"/>
      <c r="J44" s="874"/>
      <c r="K44" s="874"/>
      <c r="L44" s="875"/>
    </row>
    <row r="45" spans="2:15" x14ac:dyDescent="0.25">
      <c r="B45" s="873"/>
      <c r="C45" s="874"/>
      <c r="D45" s="874"/>
      <c r="E45" s="874"/>
      <c r="F45" s="874"/>
      <c r="G45" s="875"/>
      <c r="H45" s="873"/>
      <c r="I45" s="874"/>
      <c r="J45" s="874"/>
      <c r="K45" s="874"/>
      <c r="L45" s="875"/>
    </row>
    <row r="46" spans="2:15" x14ac:dyDescent="0.25">
      <c r="B46" s="873"/>
      <c r="C46" s="874"/>
      <c r="D46" s="874"/>
      <c r="E46" s="874"/>
      <c r="F46" s="874"/>
      <c r="G46" s="875"/>
      <c r="H46" s="873"/>
      <c r="I46" s="874"/>
      <c r="J46" s="874"/>
      <c r="K46" s="874"/>
      <c r="L46" s="875"/>
    </row>
    <row r="47" spans="2:15" x14ac:dyDescent="0.25">
      <c r="B47" s="873"/>
      <c r="C47" s="874"/>
      <c r="D47" s="874"/>
      <c r="E47" s="874"/>
      <c r="F47" s="874"/>
      <c r="G47" s="875"/>
      <c r="H47" s="873"/>
      <c r="I47" s="874"/>
      <c r="J47" s="874"/>
      <c r="K47" s="874"/>
      <c r="L47" s="875"/>
    </row>
    <row r="48" spans="2:15" x14ac:dyDescent="0.25">
      <c r="B48" s="873"/>
      <c r="C48" s="874"/>
      <c r="D48" s="874"/>
      <c r="E48" s="874"/>
      <c r="F48" s="874"/>
      <c r="G48" s="875"/>
      <c r="H48" s="873"/>
      <c r="I48" s="874"/>
      <c r="J48" s="874"/>
      <c r="K48" s="874"/>
      <c r="L48" s="875"/>
    </row>
    <row r="49" spans="2:15" x14ac:dyDescent="0.25">
      <c r="B49" s="873"/>
      <c r="C49" s="874"/>
      <c r="D49" s="874"/>
      <c r="E49" s="874"/>
      <c r="F49" s="874"/>
      <c r="G49" s="875"/>
      <c r="H49" s="873"/>
      <c r="I49" s="874"/>
      <c r="J49" s="874"/>
      <c r="K49" s="874"/>
      <c r="L49" s="875"/>
    </row>
    <row r="50" spans="2:15" x14ac:dyDescent="0.25">
      <c r="B50" s="873"/>
      <c r="C50" s="874"/>
      <c r="D50" s="874"/>
      <c r="E50" s="874"/>
      <c r="F50" s="874"/>
      <c r="G50" s="875"/>
      <c r="H50" s="873"/>
      <c r="I50" s="874"/>
      <c r="J50" s="874"/>
      <c r="K50" s="874"/>
      <c r="L50" s="875"/>
      <c r="O50" s="133"/>
    </row>
    <row r="51" spans="2:15" ht="15.75" thickBot="1" x14ac:dyDescent="0.3">
      <c r="B51" s="943"/>
      <c r="C51" s="944"/>
      <c r="D51" s="944"/>
      <c r="E51" s="944"/>
      <c r="F51" s="944"/>
      <c r="G51" s="945"/>
      <c r="H51" s="943"/>
      <c r="I51" s="944"/>
      <c r="J51" s="944"/>
      <c r="K51" s="944"/>
      <c r="L51" s="945"/>
    </row>
    <row r="52" spans="2:15" ht="25.5" customHeight="1" x14ac:dyDescent="0.25">
      <c r="B52" s="999" t="s">
        <v>1236</v>
      </c>
      <c r="C52" s="1000"/>
      <c r="D52" s="1000"/>
      <c r="E52" s="1000"/>
      <c r="F52" s="1000"/>
      <c r="G52" s="1001"/>
      <c r="H52" s="1005" t="s">
        <v>1237</v>
      </c>
      <c r="I52" s="1006"/>
      <c r="J52" s="1006"/>
      <c r="K52" s="1006"/>
      <c r="L52" s="1006"/>
      <c r="M52" s="995"/>
    </row>
    <row r="53" spans="2:15" ht="23.25" customHeight="1" thickBot="1" x14ac:dyDescent="0.3">
      <c r="B53" s="1002"/>
      <c r="C53" s="1003"/>
      <c r="D53" s="1003"/>
      <c r="E53" s="1003"/>
      <c r="F53" s="1003"/>
      <c r="G53" s="1004"/>
      <c r="H53" s="994"/>
      <c r="I53" s="995"/>
      <c r="J53" s="995"/>
      <c r="K53" s="995"/>
      <c r="L53" s="995"/>
      <c r="M53" s="995"/>
    </row>
    <row r="54" spans="2:15" ht="15.75" customHeight="1" x14ac:dyDescent="0.25">
      <c r="B54" s="873" t="s">
        <v>452</v>
      </c>
      <c r="C54" s="874"/>
      <c r="D54" s="874"/>
      <c r="E54" s="874"/>
      <c r="F54" s="874"/>
      <c r="G54" s="875"/>
      <c r="H54" s="870" t="s">
        <v>453</v>
      </c>
      <c r="I54" s="871"/>
      <c r="J54" s="871"/>
      <c r="K54" s="871"/>
      <c r="L54" s="872"/>
    </row>
    <row r="55" spans="2:15" x14ac:dyDescent="0.25">
      <c r="B55" s="873"/>
      <c r="C55" s="874"/>
      <c r="D55" s="874"/>
      <c r="E55" s="874"/>
      <c r="F55" s="874"/>
      <c r="G55" s="875"/>
      <c r="H55" s="873"/>
      <c r="I55" s="874"/>
      <c r="J55" s="874"/>
      <c r="K55" s="874"/>
      <c r="L55" s="875"/>
    </row>
    <row r="56" spans="2:15" x14ac:dyDescent="0.25">
      <c r="B56" s="873"/>
      <c r="C56" s="874"/>
      <c r="D56" s="874"/>
      <c r="E56" s="874"/>
      <c r="F56" s="874"/>
      <c r="G56" s="875"/>
      <c r="H56" s="873"/>
      <c r="I56" s="874"/>
      <c r="J56" s="874"/>
      <c r="K56" s="874"/>
      <c r="L56" s="875"/>
    </row>
    <row r="57" spans="2:15" x14ac:dyDescent="0.25">
      <c r="B57" s="873"/>
      <c r="C57" s="874"/>
      <c r="D57" s="874"/>
      <c r="E57" s="874"/>
      <c r="F57" s="874"/>
      <c r="G57" s="875"/>
      <c r="H57" s="873"/>
      <c r="I57" s="874"/>
      <c r="J57" s="874"/>
      <c r="K57" s="874"/>
      <c r="L57" s="875"/>
    </row>
    <row r="58" spans="2:15" x14ac:dyDescent="0.25">
      <c r="B58" s="873"/>
      <c r="C58" s="874"/>
      <c r="D58" s="874"/>
      <c r="E58" s="874"/>
      <c r="F58" s="874"/>
      <c r="G58" s="875"/>
      <c r="H58" s="873"/>
      <c r="I58" s="874"/>
      <c r="J58" s="874"/>
      <c r="K58" s="874"/>
      <c r="L58" s="875"/>
    </row>
    <row r="59" spans="2:15" x14ac:dyDescent="0.25">
      <c r="B59" s="873"/>
      <c r="C59" s="874"/>
      <c r="D59" s="874"/>
      <c r="E59" s="874"/>
      <c r="F59" s="874"/>
      <c r="G59" s="875"/>
      <c r="H59" s="873"/>
      <c r="I59" s="874"/>
      <c r="J59" s="874"/>
      <c r="K59" s="874"/>
      <c r="L59" s="875"/>
    </row>
    <row r="60" spans="2:15" x14ac:dyDescent="0.25">
      <c r="B60" s="873"/>
      <c r="C60" s="874"/>
      <c r="D60" s="874"/>
      <c r="E60" s="874"/>
      <c r="F60" s="874"/>
      <c r="G60" s="875"/>
      <c r="H60" s="873"/>
      <c r="I60" s="874"/>
      <c r="J60" s="874"/>
      <c r="K60" s="874"/>
      <c r="L60" s="875"/>
    </row>
    <row r="61" spans="2:15" x14ac:dyDescent="0.25">
      <c r="B61" s="873"/>
      <c r="C61" s="874"/>
      <c r="D61" s="874"/>
      <c r="E61" s="874"/>
      <c r="F61" s="874"/>
      <c r="G61" s="875"/>
      <c r="H61" s="873"/>
      <c r="I61" s="874"/>
      <c r="J61" s="874"/>
      <c r="K61" s="874"/>
      <c r="L61" s="875"/>
    </row>
    <row r="62" spans="2:15" x14ac:dyDescent="0.25">
      <c r="B62" s="873"/>
      <c r="C62" s="874"/>
      <c r="D62" s="874"/>
      <c r="E62" s="874"/>
      <c r="F62" s="874"/>
      <c r="G62" s="875"/>
      <c r="H62" s="873"/>
      <c r="I62" s="874"/>
      <c r="J62" s="874"/>
      <c r="K62" s="874"/>
      <c r="L62" s="875"/>
    </row>
    <row r="63" spans="2:15" x14ac:dyDescent="0.25">
      <c r="B63" s="873"/>
      <c r="C63" s="874"/>
      <c r="D63" s="874"/>
      <c r="E63" s="874"/>
      <c r="F63" s="874"/>
      <c r="G63" s="875"/>
      <c r="H63" s="873"/>
      <c r="I63" s="874"/>
      <c r="J63" s="874"/>
      <c r="K63" s="874"/>
      <c r="L63" s="875"/>
    </row>
    <row r="64" spans="2:15" x14ac:dyDescent="0.25">
      <c r="B64" s="873"/>
      <c r="C64" s="874"/>
      <c r="D64" s="874"/>
      <c r="E64" s="874"/>
      <c r="F64" s="874"/>
      <c r="G64" s="875"/>
      <c r="H64" s="873"/>
      <c r="I64" s="874"/>
      <c r="J64" s="874"/>
      <c r="K64" s="874"/>
      <c r="L64" s="875"/>
    </row>
    <row r="65" spans="2:15" x14ac:dyDescent="0.25">
      <c r="B65" s="873"/>
      <c r="C65" s="874"/>
      <c r="D65" s="874"/>
      <c r="E65" s="874"/>
      <c r="F65" s="874"/>
      <c r="G65" s="875"/>
      <c r="H65" s="873"/>
      <c r="I65" s="874"/>
      <c r="J65" s="874"/>
      <c r="K65" s="874"/>
      <c r="L65" s="875"/>
    </row>
    <row r="66" spans="2:15" x14ac:dyDescent="0.25">
      <c r="B66" s="873"/>
      <c r="C66" s="874"/>
      <c r="D66" s="874"/>
      <c r="E66" s="874"/>
      <c r="F66" s="874"/>
      <c r="G66" s="875"/>
      <c r="H66" s="873"/>
      <c r="I66" s="874"/>
      <c r="J66" s="874"/>
      <c r="K66" s="874"/>
      <c r="L66" s="875"/>
      <c r="O66" s="133"/>
    </row>
    <row r="67" spans="2:15" ht="15.75" thickBot="1" x14ac:dyDescent="0.3">
      <c r="B67" s="943"/>
      <c r="C67" s="944"/>
      <c r="D67" s="944"/>
      <c r="E67" s="944"/>
      <c r="F67" s="944"/>
      <c r="G67" s="945"/>
      <c r="H67" s="943"/>
      <c r="I67" s="944"/>
      <c r="J67" s="944"/>
      <c r="K67" s="944"/>
      <c r="L67" s="945"/>
    </row>
    <row r="68" spans="2:15" ht="25.5" customHeight="1" x14ac:dyDescent="0.25">
      <c r="B68" s="999" t="s">
        <v>1238</v>
      </c>
      <c r="C68" s="1000"/>
      <c r="D68" s="1000"/>
      <c r="E68" s="1000"/>
      <c r="F68" s="1000"/>
      <c r="G68" s="1001"/>
      <c r="H68" s="1005" t="s">
        <v>1239</v>
      </c>
      <c r="I68" s="1006"/>
      <c r="J68" s="1006"/>
      <c r="K68" s="1006"/>
      <c r="L68" s="1006"/>
      <c r="M68" s="995"/>
    </row>
    <row r="69" spans="2:15" ht="23.25" customHeight="1" thickBot="1" x14ac:dyDescent="0.3">
      <c r="B69" s="1002"/>
      <c r="C69" s="1003"/>
      <c r="D69" s="1003"/>
      <c r="E69" s="1003"/>
      <c r="F69" s="1003"/>
      <c r="G69" s="1004"/>
      <c r="H69" s="994"/>
      <c r="I69" s="995"/>
      <c r="J69" s="995"/>
      <c r="K69" s="995"/>
      <c r="L69" s="995"/>
      <c r="M69" s="995"/>
    </row>
    <row r="70" spans="2:15" ht="15.75" customHeight="1" x14ac:dyDescent="0.25">
      <c r="B70" s="873" t="s">
        <v>452</v>
      </c>
      <c r="C70" s="874"/>
      <c r="D70" s="874"/>
      <c r="E70" s="874"/>
      <c r="F70" s="874"/>
      <c r="G70" s="875"/>
      <c r="H70" s="870" t="s">
        <v>453</v>
      </c>
      <c r="I70" s="871"/>
      <c r="J70" s="871"/>
      <c r="K70" s="871"/>
      <c r="L70" s="872"/>
    </row>
    <row r="71" spans="2:15" x14ac:dyDescent="0.25">
      <c r="B71" s="873"/>
      <c r="C71" s="874"/>
      <c r="D71" s="874"/>
      <c r="E71" s="874"/>
      <c r="F71" s="874"/>
      <c r="G71" s="875"/>
      <c r="H71" s="873"/>
      <c r="I71" s="874"/>
      <c r="J71" s="874"/>
      <c r="K71" s="874"/>
      <c r="L71" s="875"/>
    </row>
    <row r="72" spans="2:15" x14ac:dyDescent="0.25">
      <c r="B72" s="873"/>
      <c r="C72" s="874"/>
      <c r="D72" s="874"/>
      <c r="E72" s="874"/>
      <c r="F72" s="874"/>
      <c r="G72" s="875"/>
      <c r="H72" s="873"/>
      <c r="I72" s="874"/>
      <c r="J72" s="874"/>
      <c r="K72" s="874"/>
      <c r="L72" s="875"/>
    </row>
    <row r="73" spans="2:15" x14ac:dyDescent="0.25">
      <c r="B73" s="873"/>
      <c r="C73" s="874"/>
      <c r="D73" s="874"/>
      <c r="E73" s="874"/>
      <c r="F73" s="874"/>
      <c r="G73" s="875"/>
      <c r="H73" s="873"/>
      <c r="I73" s="874"/>
      <c r="J73" s="874"/>
      <c r="K73" s="874"/>
      <c r="L73" s="875"/>
    </row>
    <row r="74" spans="2:15" x14ac:dyDescent="0.25">
      <c r="B74" s="873"/>
      <c r="C74" s="874"/>
      <c r="D74" s="874"/>
      <c r="E74" s="874"/>
      <c r="F74" s="874"/>
      <c r="G74" s="875"/>
      <c r="H74" s="873"/>
      <c r="I74" s="874"/>
      <c r="J74" s="874"/>
      <c r="K74" s="874"/>
      <c r="L74" s="875"/>
    </row>
    <row r="75" spans="2:15" x14ac:dyDescent="0.25">
      <c r="B75" s="873"/>
      <c r="C75" s="874"/>
      <c r="D75" s="874"/>
      <c r="E75" s="874"/>
      <c r="F75" s="874"/>
      <c r="G75" s="875"/>
      <c r="H75" s="873"/>
      <c r="I75" s="874"/>
      <c r="J75" s="874"/>
      <c r="K75" s="874"/>
      <c r="L75" s="875"/>
    </row>
    <row r="76" spans="2:15" x14ac:dyDescent="0.25">
      <c r="B76" s="873"/>
      <c r="C76" s="874"/>
      <c r="D76" s="874"/>
      <c r="E76" s="874"/>
      <c r="F76" s="874"/>
      <c r="G76" s="875"/>
      <c r="H76" s="873"/>
      <c r="I76" s="874"/>
      <c r="J76" s="874"/>
      <c r="K76" s="874"/>
      <c r="L76" s="875"/>
    </row>
    <row r="77" spans="2:15" x14ac:dyDescent="0.25">
      <c r="B77" s="873"/>
      <c r="C77" s="874"/>
      <c r="D77" s="874"/>
      <c r="E77" s="874"/>
      <c r="F77" s="874"/>
      <c r="G77" s="875"/>
      <c r="H77" s="873"/>
      <c r="I77" s="874"/>
      <c r="J77" s="874"/>
      <c r="K77" s="874"/>
      <c r="L77" s="875"/>
    </row>
    <row r="78" spans="2:15" x14ac:dyDescent="0.25">
      <c r="B78" s="873"/>
      <c r="C78" s="874"/>
      <c r="D78" s="874"/>
      <c r="E78" s="874"/>
      <c r="F78" s="874"/>
      <c r="G78" s="875"/>
      <c r="H78" s="873"/>
      <c r="I78" s="874"/>
      <c r="J78" s="874"/>
      <c r="K78" s="874"/>
      <c r="L78" s="875"/>
    </row>
    <row r="79" spans="2:15" x14ac:dyDescent="0.25">
      <c r="B79" s="873"/>
      <c r="C79" s="874"/>
      <c r="D79" s="874"/>
      <c r="E79" s="874"/>
      <c r="F79" s="874"/>
      <c r="G79" s="875"/>
      <c r="H79" s="873"/>
      <c r="I79" s="874"/>
      <c r="J79" s="874"/>
      <c r="K79" s="874"/>
      <c r="L79" s="875"/>
    </row>
    <row r="80" spans="2:15" x14ac:dyDescent="0.25">
      <c r="B80" s="873"/>
      <c r="C80" s="874"/>
      <c r="D80" s="874"/>
      <c r="E80" s="874"/>
      <c r="F80" s="874"/>
      <c r="G80" s="875"/>
      <c r="H80" s="873"/>
      <c r="I80" s="874"/>
      <c r="J80" s="874"/>
      <c r="K80" s="874"/>
      <c r="L80" s="875"/>
    </row>
    <row r="81" spans="2:15" x14ac:dyDescent="0.25">
      <c r="B81" s="873"/>
      <c r="C81" s="874"/>
      <c r="D81" s="874"/>
      <c r="E81" s="874"/>
      <c r="F81" s="874"/>
      <c r="G81" s="875"/>
      <c r="H81" s="873"/>
      <c r="I81" s="874"/>
      <c r="J81" s="874"/>
      <c r="K81" s="874"/>
      <c r="L81" s="875"/>
    </row>
    <row r="82" spans="2:15" x14ac:dyDescent="0.25">
      <c r="B82" s="873"/>
      <c r="C82" s="874"/>
      <c r="D82" s="874"/>
      <c r="E82" s="874"/>
      <c r="F82" s="874"/>
      <c r="G82" s="875"/>
      <c r="H82" s="873"/>
      <c r="I82" s="874"/>
      <c r="J82" s="874"/>
      <c r="K82" s="874"/>
      <c r="L82" s="875"/>
      <c r="O82" s="133"/>
    </row>
    <row r="83" spans="2:15" ht="15.75" thickBot="1" x14ac:dyDescent="0.3">
      <c r="B83" s="943"/>
      <c r="C83" s="944"/>
      <c r="D83" s="944"/>
      <c r="E83" s="944"/>
      <c r="F83" s="944"/>
      <c r="G83" s="945"/>
      <c r="H83" s="943"/>
      <c r="I83" s="944"/>
      <c r="J83" s="944"/>
      <c r="K83" s="944"/>
      <c r="L83" s="945"/>
    </row>
    <row r="84" spans="2:15" ht="25.5" customHeight="1" x14ac:dyDescent="0.25">
      <c r="B84" s="999" t="s">
        <v>1240</v>
      </c>
      <c r="C84" s="1000"/>
      <c r="D84" s="1000"/>
      <c r="E84" s="1000"/>
      <c r="F84" s="1000"/>
      <c r="G84" s="1001"/>
      <c r="H84" s="1005" t="s">
        <v>1241</v>
      </c>
      <c r="I84" s="1006"/>
      <c r="J84" s="1006"/>
      <c r="K84" s="1006"/>
      <c r="L84" s="1006"/>
      <c r="M84" s="995"/>
    </row>
    <row r="85" spans="2:15" ht="23.25" customHeight="1" thickBot="1" x14ac:dyDescent="0.3">
      <c r="B85" s="1002"/>
      <c r="C85" s="1003"/>
      <c r="D85" s="1003"/>
      <c r="E85" s="1003"/>
      <c r="F85" s="1003"/>
      <c r="G85" s="1004"/>
      <c r="H85" s="994"/>
      <c r="I85" s="995"/>
      <c r="J85" s="995"/>
      <c r="K85" s="995"/>
      <c r="L85" s="995"/>
      <c r="M85" s="995"/>
    </row>
    <row r="86" spans="2:15" ht="15.75" customHeight="1" x14ac:dyDescent="0.25">
      <c r="B86" s="873" t="s">
        <v>452</v>
      </c>
      <c r="C86" s="874"/>
      <c r="D86" s="874"/>
      <c r="E86" s="874"/>
      <c r="F86" s="874"/>
      <c r="G86" s="875"/>
      <c r="H86" s="870" t="s">
        <v>453</v>
      </c>
      <c r="I86" s="871"/>
      <c r="J86" s="871"/>
      <c r="K86" s="871"/>
      <c r="L86" s="872"/>
    </row>
    <row r="87" spans="2:15" x14ac:dyDescent="0.25">
      <c r="B87" s="873"/>
      <c r="C87" s="874"/>
      <c r="D87" s="874"/>
      <c r="E87" s="874"/>
      <c r="F87" s="874"/>
      <c r="G87" s="875"/>
      <c r="H87" s="873"/>
      <c r="I87" s="874"/>
      <c r="J87" s="874"/>
      <c r="K87" s="874"/>
      <c r="L87" s="875"/>
    </row>
    <row r="88" spans="2:15" x14ac:dyDescent="0.25">
      <c r="B88" s="873"/>
      <c r="C88" s="874"/>
      <c r="D88" s="874"/>
      <c r="E88" s="874"/>
      <c r="F88" s="874"/>
      <c r="G88" s="875"/>
      <c r="H88" s="873"/>
      <c r="I88" s="874"/>
      <c r="J88" s="874"/>
      <c r="K88" s="874"/>
      <c r="L88" s="875"/>
    </row>
    <row r="89" spans="2:15" x14ac:dyDescent="0.25">
      <c r="B89" s="873"/>
      <c r="C89" s="874"/>
      <c r="D89" s="874"/>
      <c r="E89" s="874"/>
      <c r="F89" s="874"/>
      <c r="G89" s="875"/>
      <c r="H89" s="873"/>
      <c r="I89" s="874"/>
      <c r="J89" s="874"/>
      <c r="K89" s="874"/>
      <c r="L89" s="875"/>
    </row>
    <row r="90" spans="2:15" x14ac:dyDescent="0.25">
      <c r="B90" s="873"/>
      <c r="C90" s="874"/>
      <c r="D90" s="874"/>
      <c r="E90" s="874"/>
      <c r="F90" s="874"/>
      <c r="G90" s="875"/>
      <c r="H90" s="873"/>
      <c r="I90" s="874"/>
      <c r="J90" s="874"/>
      <c r="K90" s="874"/>
      <c r="L90" s="875"/>
    </row>
    <row r="91" spans="2:15" x14ac:dyDescent="0.25">
      <c r="B91" s="873"/>
      <c r="C91" s="874"/>
      <c r="D91" s="874"/>
      <c r="E91" s="874"/>
      <c r="F91" s="874"/>
      <c r="G91" s="875"/>
      <c r="H91" s="873"/>
      <c r="I91" s="874"/>
      <c r="J91" s="874"/>
      <c r="K91" s="874"/>
      <c r="L91" s="875"/>
    </row>
    <row r="92" spans="2:15" x14ac:dyDescent="0.25">
      <c r="B92" s="873"/>
      <c r="C92" s="874"/>
      <c r="D92" s="874"/>
      <c r="E92" s="874"/>
      <c r="F92" s="874"/>
      <c r="G92" s="875"/>
      <c r="H92" s="873"/>
      <c r="I92" s="874"/>
      <c r="J92" s="874"/>
      <c r="K92" s="874"/>
      <c r="L92" s="875"/>
    </row>
    <row r="93" spans="2:15" x14ac:dyDescent="0.25">
      <c r="B93" s="873"/>
      <c r="C93" s="874"/>
      <c r="D93" s="874"/>
      <c r="E93" s="874"/>
      <c r="F93" s="874"/>
      <c r="G93" s="875"/>
      <c r="H93" s="873"/>
      <c r="I93" s="874"/>
      <c r="J93" s="874"/>
      <c r="K93" s="874"/>
      <c r="L93" s="875"/>
    </row>
    <row r="94" spans="2:15" x14ac:dyDescent="0.25">
      <c r="B94" s="873"/>
      <c r="C94" s="874"/>
      <c r="D94" s="874"/>
      <c r="E94" s="874"/>
      <c r="F94" s="874"/>
      <c r="G94" s="875"/>
      <c r="H94" s="873"/>
      <c r="I94" s="874"/>
      <c r="J94" s="874"/>
      <c r="K94" s="874"/>
      <c r="L94" s="875"/>
    </row>
    <row r="95" spans="2:15" x14ac:dyDescent="0.25">
      <c r="B95" s="873"/>
      <c r="C95" s="874"/>
      <c r="D95" s="874"/>
      <c r="E95" s="874"/>
      <c r="F95" s="874"/>
      <c r="G95" s="875"/>
      <c r="H95" s="873"/>
      <c r="I95" s="874"/>
      <c r="J95" s="874"/>
      <c r="K95" s="874"/>
      <c r="L95" s="875"/>
    </row>
    <row r="96" spans="2:15" x14ac:dyDescent="0.25">
      <c r="B96" s="873"/>
      <c r="C96" s="874"/>
      <c r="D96" s="874"/>
      <c r="E96" s="874"/>
      <c r="F96" s="874"/>
      <c r="G96" s="875"/>
      <c r="H96" s="873"/>
      <c r="I96" s="874"/>
      <c r="J96" s="874"/>
      <c r="K96" s="874"/>
      <c r="L96" s="875"/>
    </row>
    <row r="97" spans="2:15" x14ac:dyDescent="0.25">
      <c r="B97" s="873"/>
      <c r="C97" s="874"/>
      <c r="D97" s="874"/>
      <c r="E97" s="874"/>
      <c r="F97" s="874"/>
      <c r="G97" s="875"/>
      <c r="H97" s="873"/>
      <c r="I97" s="874"/>
      <c r="J97" s="874"/>
      <c r="K97" s="874"/>
      <c r="L97" s="875"/>
    </row>
    <row r="98" spans="2:15" x14ac:dyDescent="0.25">
      <c r="B98" s="873"/>
      <c r="C98" s="874"/>
      <c r="D98" s="874"/>
      <c r="E98" s="874"/>
      <c r="F98" s="874"/>
      <c r="G98" s="875"/>
      <c r="H98" s="873"/>
      <c r="I98" s="874"/>
      <c r="J98" s="874"/>
      <c r="K98" s="874"/>
      <c r="L98" s="875"/>
      <c r="O98" s="133"/>
    </row>
    <row r="99" spans="2:15" ht="15.75" thickBot="1" x14ac:dyDescent="0.3">
      <c r="B99" s="943"/>
      <c r="C99" s="944"/>
      <c r="D99" s="944"/>
      <c r="E99" s="944"/>
      <c r="F99" s="944"/>
      <c r="G99" s="945"/>
      <c r="H99" s="943"/>
      <c r="I99" s="944"/>
      <c r="J99" s="944"/>
      <c r="K99" s="944"/>
      <c r="L99" s="945"/>
    </row>
    <row r="100" spans="2:15" ht="25.5" customHeight="1" x14ac:dyDescent="0.25">
      <c r="B100" s="999" t="s">
        <v>1242</v>
      </c>
      <c r="C100" s="1000"/>
      <c r="D100" s="1000"/>
      <c r="E100" s="1000"/>
      <c r="F100" s="1000"/>
      <c r="G100" s="1001"/>
      <c r="H100" s="1005" t="s">
        <v>1243</v>
      </c>
      <c r="I100" s="1006"/>
      <c r="J100" s="1006"/>
      <c r="K100" s="1006"/>
      <c r="L100" s="1006"/>
      <c r="M100" s="995"/>
    </row>
    <row r="101" spans="2:15" ht="23.25" customHeight="1" thickBot="1" x14ac:dyDescent="0.3">
      <c r="B101" s="1002"/>
      <c r="C101" s="1003"/>
      <c r="D101" s="1003"/>
      <c r="E101" s="1003"/>
      <c r="F101" s="1003"/>
      <c r="G101" s="1004"/>
      <c r="H101" s="994"/>
      <c r="I101" s="995"/>
      <c r="J101" s="995"/>
      <c r="K101" s="995"/>
      <c r="L101" s="995"/>
      <c r="M101" s="995"/>
    </row>
    <row r="102" spans="2:15" ht="15.75" customHeight="1" x14ac:dyDescent="0.25">
      <c r="B102" s="873" t="s">
        <v>452</v>
      </c>
      <c r="C102" s="874"/>
      <c r="D102" s="874"/>
      <c r="E102" s="874"/>
      <c r="F102" s="874"/>
      <c r="G102" s="875"/>
      <c r="H102" s="870" t="s">
        <v>453</v>
      </c>
      <c r="I102" s="871"/>
      <c r="J102" s="871"/>
      <c r="K102" s="871"/>
      <c r="L102" s="872"/>
    </row>
    <row r="103" spans="2:15" x14ac:dyDescent="0.25">
      <c r="B103" s="873"/>
      <c r="C103" s="874"/>
      <c r="D103" s="874"/>
      <c r="E103" s="874"/>
      <c r="F103" s="874"/>
      <c r="G103" s="875"/>
      <c r="H103" s="873"/>
      <c r="I103" s="874"/>
      <c r="J103" s="874"/>
      <c r="K103" s="874"/>
      <c r="L103" s="875"/>
    </row>
    <row r="104" spans="2:15" x14ac:dyDescent="0.25">
      <c r="B104" s="873"/>
      <c r="C104" s="874"/>
      <c r="D104" s="874"/>
      <c r="E104" s="874"/>
      <c r="F104" s="874"/>
      <c r="G104" s="875"/>
      <c r="H104" s="873"/>
      <c r="I104" s="874"/>
      <c r="J104" s="874"/>
      <c r="K104" s="874"/>
      <c r="L104" s="875"/>
    </row>
    <row r="105" spans="2:15" x14ac:dyDescent="0.25">
      <c r="B105" s="873"/>
      <c r="C105" s="874"/>
      <c r="D105" s="874"/>
      <c r="E105" s="874"/>
      <c r="F105" s="874"/>
      <c r="G105" s="875"/>
      <c r="H105" s="873"/>
      <c r="I105" s="874"/>
      <c r="J105" s="874"/>
      <c r="K105" s="874"/>
      <c r="L105" s="875"/>
    </row>
    <row r="106" spans="2:15" x14ac:dyDescent="0.25">
      <c r="B106" s="873"/>
      <c r="C106" s="874"/>
      <c r="D106" s="874"/>
      <c r="E106" s="874"/>
      <c r="F106" s="874"/>
      <c r="G106" s="875"/>
      <c r="H106" s="873"/>
      <c r="I106" s="874"/>
      <c r="J106" s="874"/>
      <c r="K106" s="874"/>
      <c r="L106" s="875"/>
    </row>
    <row r="107" spans="2:15" x14ac:dyDescent="0.25">
      <c r="B107" s="873"/>
      <c r="C107" s="874"/>
      <c r="D107" s="874"/>
      <c r="E107" s="874"/>
      <c r="F107" s="874"/>
      <c r="G107" s="875"/>
      <c r="H107" s="873"/>
      <c r="I107" s="874"/>
      <c r="J107" s="874"/>
      <c r="K107" s="874"/>
      <c r="L107" s="875"/>
    </row>
    <row r="108" spans="2:15" x14ac:dyDescent="0.25">
      <c r="B108" s="873"/>
      <c r="C108" s="874"/>
      <c r="D108" s="874"/>
      <c r="E108" s="874"/>
      <c r="F108" s="874"/>
      <c r="G108" s="875"/>
      <c r="H108" s="873"/>
      <c r="I108" s="874"/>
      <c r="J108" s="874"/>
      <c r="K108" s="874"/>
      <c r="L108" s="875"/>
    </row>
    <row r="109" spans="2:15" x14ac:dyDescent="0.25">
      <c r="B109" s="873"/>
      <c r="C109" s="874"/>
      <c r="D109" s="874"/>
      <c r="E109" s="874"/>
      <c r="F109" s="874"/>
      <c r="G109" s="875"/>
      <c r="H109" s="873"/>
      <c r="I109" s="874"/>
      <c r="J109" s="874"/>
      <c r="K109" s="874"/>
      <c r="L109" s="875"/>
    </row>
    <row r="110" spans="2:15" x14ac:dyDescent="0.25">
      <c r="B110" s="873"/>
      <c r="C110" s="874"/>
      <c r="D110" s="874"/>
      <c r="E110" s="874"/>
      <c r="F110" s="874"/>
      <c r="G110" s="875"/>
      <c r="H110" s="873"/>
      <c r="I110" s="874"/>
      <c r="J110" s="874"/>
      <c r="K110" s="874"/>
      <c r="L110" s="875"/>
    </row>
    <row r="111" spans="2:15" x14ac:dyDescent="0.25">
      <c r="B111" s="873"/>
      <c r="C111" s="874"/>
      <c r="D111" s="874"/>
      <c r="E111" s="874"/>
      <c r="F111" s="874"/>
      <c r="G111" s="875"/>
      <c r="H111" s="873"/>
      <c r="I111" s="874"/>
      <c r="J111" s="874"/>
      <c r="K111" s="874"/>
      <c r="L111" s="875"/>
    </row>
    <row r="112" spans="2:15" x14ac:dyDescent="0.25">
      <c r="B112" s="873"/>
      <c r="C112" s="874"/>
      <c r="D112" s="874"/>
      <c r="E112" s="874"/>
      <c r="F112" s="874"/>
      <c r="G112" s="875"/>
      <c r="H112" s="873"/>
      <c r="I112" s="874"/>
      <c r="J112" s="874"/>
      <c r="K112" s="874"/>
      <c r="L112" s="875"/>
    </row>
    <row r="113" spans="2:15" x14ac:dyDescent="0.25">
      <c r="B113" s="873"/>
      <c r="C113" s="874"/>
      <c r="D113" s="874"/>
      <c r="E113" s="874"/>
      <c r="F113" s="874"/>
      <c r="G113" s="875"/>
      <c r="H113" s="873"/>
      <c r="I113" s="874"/>
      <c r="J113" s="874"/>
      <c r="K113" s="874"/>
      <c r="L113" s="875"/>
    </row>
    <row r="114" spans="2:15" x14ac:dyDescent="0.25">
      <c r="B114" s="873"/>
      <c r="C114" s="874"/>
      <c r="D114" s="874"/>
      <c r="E114" s="874"/>
      <c r="F114" s="874"/>
      <c r="G114" s="875"/>
      <c r="H114" s="873"/>
      <c r="I114" s="874"/>
      <c r="J114" s="874"/>
      <c r="K114" s="874"/>
      <c r="L114" s="875"/>
      <c r="O114" s="133"/>
    </row>
    <row r="115" spans="2:15" ht="15.75" thickBot="1" x14ac:dyDescent="0.3">
      <c r="B115" s="943"/>
      <c r="C115" s="944"/>
      <c r="D115" s="944"/>
      <c r="E115" s="944"/>
      <c r="F115" s="944"/>
      <c r="G115" s="945"/>
      <c r="H115" s="943"/>
      <c r="I115" s="944"/>
      <c r="J115" s="944"/>
      <c r="K115" s="944"/>
      <c r="L115" s="945"/>
    </row>
    <row r="116" spans="2:15" ht="25.5" customHeight="1" x14ac:dyDescent="0.25">
      <c r="B116" s="999" t="s">
        <v>1244</v>
      </c>
      <c r="C116" s="1000"/>
      <c r="D116" s="1000"/>
      <c r="E116" s="1000"/>
      <c r="F116" s="1000"/>
      <c r="G116" s="1001"/>
      <c r="H116" s="1005" t="s">
        <v>1245</v>
      </c>
      <c r="I116" s="1006"/>
      <c r="J116" s="1006"/>
      <c r="K116" s="1006"/>
      <c r="L116" s="1006"/>
      <c r="M116" s="995"/>
    </row>
    <row r="117" spans="2:15" ht="23.25" customHeight="1" thickBot="1" x14ac:dyDescent="0.3">
      <c r="B117" s="1002"/>
      <c r="C117" s="1003"/>
      <c r="D117" s="1003"/>
      <c r="E117" s="1003"/>
      <c r="F117" s="1003"/>
      <c r="G117" s="1004"/>
      <c r="H117" s="994"/>
      <c r="I117" s="995"/>
      <c r="J117" s="995"/>
      <c r="K117" s="995"/>
      <c r="L117" s="995"/>
      <c r="M117" s="995"/>
    </row>
    <row r="118" spans="2:15" ht="15.75" customHeight="1" x14ac:dyDescent="0.25">
      <c r="B118" s="873" t="s">
        <v>452</v>
      </c>
      <c r="C118" s="874"/>
      <c r="D118" s="874"/>
      <c r="E118" s="874"/>
      <c r="F118" s="874"/>
      <c r="G118" s="875"/>
      <c r="H118" s="870" t="s">
        <v>453</v>
      </c>
      <c r="I118" s="871"/>
      <c r="J118" s="871"/>
      <c r="K118" s="871"/>
      <c r="L118" s="872"/>
    </row>
    <row r="119" spans="2:15" x14ac:dyDescent="0.25">
      <c r="B119" s="873"/>
      <c r="C119" s="874"/>
      <c r="D119" s="874"/>
      <c r="E119" s="874"/>
      <c r="F119" s="874"/>
      <c r="G119" s="875"/>
      <c r="H119" s="873"/>
      <c r="I119" s="874"/>
      <c r="J119" s="874"/>
      <c r="K119" s="874"/>
      <c r="L119" s="875"/>
    </row>
    <row r="120" spans="2:15" x14ac:dyDescent="0.25">
      <c r="B120" s="873"/>
      <c r="C120" s="874"/>
      <c r="D120" s="874"/>
      <c r="E120" s="874"/>
      <c r="F120" s="874"/>
      <c r="G120" s="875"/>
      <c r="H120" s="873"/>
      <c r="I120" s="874"/>
      <c r="J120" s="874"/>
      <c r="K120" s="874"/>
      <c r="L120" s="875"/>
    </row>
    <row r="121" spans="2:15" x14ac:dyDescent="0.25">
      <c r="B121" s="873"/>
      <c r="C121" s="874"/>
      <c r="D121" s="874"/>
      <c r="E121" s="874"/>
      <c r="F121" s="874"/>
      <c r="G121" s="875"/>
      <c r="H121" s="873"/>
      <c r="I121" s="874"/>
      <c r="J121" s="874"/>
      <c r="K121" s="874"/>
      <c r="L121" s="875"/>
    </row>
    <row r="122" spans="2:15" x14ac:dyDescent="0.25">
      <c r="B122" s="873"/>
      <c r="C122" s="874"/>
      <c r="D122" s="874"/>
      <c r="E122" s="874"/>
      <c r="F122" s="874"/>
      <c r="G122" s="875"/>
      <c r="H122" s="873"/>
      <c r="I122" s="874"/>
      <c r="J122" s="874"/>
      <c r="K122" s="874"/>
      <c r="L122" s="875"/>
    </row>
    <row r="123" spans="2:15" x14ac:dyDescent="0.25">
      <c r="B123" s="873"/>
      <c r="C123" s="874"/>
      <c r="D123" s="874"/>
      <c r="E123" s="874"/>
      <c r="F123" s="874"/>
      <c r="G123" s="875"/>
      <c r="H123" s="873"/>
      <c r="I123" s="874"/>
      <c r="J123" s="874"/>
      <c r="K123" s="874"/>
      <c r="L123" s="875"/>
    </row>
    <row r="124" spans="2:15" x14ac:dyDescent="0.25">
      <c r="B124" s="873"/>
      <c r="C124" s="874"/>
      <c r="D124" s="874"/>
      <c r="E124" s="874"/>
      <c r="F124" s="874"/>
      <c r="G124" s="875"/>
      <c r="H124" s="873"/>
      <c r="I124" s="874"/>
      <c r="J124" s="874"/>
      <c r="K124" s="874"/>
      <c r="L124" s="875"/>
    </row>
    <row r="125" spans="2:15" x14ac:dyDescent="0.25">
      <c r="B125" s="873"/>
      <c r="C125" s="874"/>
      <c r="D125" s="874"/>
      <c r="E125" s="874"/>
      <c r="F125" s="874"/>
      <c r="G125" s="875"/>
      <c r="H125" s="873"/>
      <c r="I125" s="874"/>
      <c r="J125" s="874"/>
      <c r="K125" s="874"/>
      <c r="L125" s="875"/>
    </row>
    <row r="126" spans="2:15" x14ac:dyDescent="0.25">
      <c r="B126" s="873"/>
      <c r="C126" s="874"/>
      <c r="D126" s="874"/>
      <c r="E126" s="874"/>
      <c r="F126" s="874"/>
      <c r="G126" s="875"/>
      <c r="H126" s="873"/>
      <c r="I126" s="874"/>
      <c r="J126" s="874"/>
      <c r="K126" s="874"/>
      <c r="L126" s="875"/>
    </row>
    <row r="127" spans="2:15" x14ac:dyDescent="0.25">
      <c r="B127" s="873"/>
      <c r="C127" s="874"/>
      <c r="D127" s="874"/>
      <c r="E127" s="874"/>
      <c r="F127" s="874"/>
      <c r="G127" s="875"/>
      <c r="H127" s="873"/>
      <c r="I127" s="874"/>
      <c r="J127" s="874"/>
      <c r="K127" s="874"/>
      <c r="L127" s="875"/>
    </row>
    <row r="128" spans="2:15" x14ac:dyDescent="0.25">
      <c r="B128" s="873"/>
      <c r="C128" s="874"/>
      <c r="D128" s="874"/>
      <c r="E128" s="874"/>
      <c r="F128" s="874"/>
      <c r="G128" s="875"/>
      <c r="H128" s="873"/>
      <c r="I128" s="874"/>
      <c r="J128" s="874"/>
      <c r="K128" s="874"/>
      <c r="L128" s="875"/>
    </row>
    <row r="129" spans="2:15" x14ac:dyDescent="0.25">
      <c r="B129" s="873"/>
      <c r="C129" s="874"/>
      <c r="D129" s="874"/>
      <c r="E129" s="874"/>
      <c r="F129" s="874"/>
      <c r="G129" s="875"/>
      <c r="H129" s="873"/>
      <c r="I129" s="874"/>
      <c r="J129" s="874"/>
      <c r="K129" s="874"/>
      <c r="L129" s="875"/>
    </row>
    <row r="130" spans="2:15" x14ac:dyDescent="0.25">
      <c r="B130" s="873"/>
      <c r="C130" s="874"/>
      <c r="D130" s="874"/>
      <c r="E130" s="874"/>
      <c r="F130" s="874"/>
      <c r="G130" s="875"/>
      <c r="H130" s="873"/>
      <c r="I130" s="874"/>
      <c r="J130" s="874"/>
      <c r="K130" s="874"/>
      <c r="L130" s="875"/>
      <c r="O130" s="133"/>
    </row>
    <row r="131" spans="2:15" ht="15.75" thickBot="1" x14ac:dyDescent="0.3">
      <c r="B131" s="943"/>
      <c r="C131" s="944"/>
      <c r="D131" s="944"/>
      <c r="E131" s="944"/>
      <c r="F131" s="944"/>
      <c r="G131" s="945"/>
      <c r="H131" s="943"/>
      <c r="I131" s="944"/>
      <c r="J131" s="944"/>
      <c r="K131" s="944"/>
      <c r="L131" s="945"/>
    </row>
    <row r="132" spans="2:15" ht="25.5" customHeight="1" x14ac:dyDescent="0.25">
      <c r="B132" s="999" t="s">
        <v>1246</v>
      </c>
      <c r="C132" s="1000"/>
      <c r="D132" s="1000"/>
      <c r="E132" s="1000"/>
      <c r="F132" s="1000"/>
      <c r="G132" s="1001"/>
      <c r="H132" s="1005" t="s">
        <v>1247</v>
      </c>
      <c r="I132" s="1006"/>
      <c r="J132" s="1006"/>
      <c r="K132" s="1006"/>
      <c r="L132" s="1006"/>
      <c r="M132" s="995"/>
    </row>
    <row r="133" spans="2:15" ht="23.25" customHeight="1" thickBot="1" x14ac:dyDescent="0.3">
      <c r="B133" s="1002"/>
      <c r="C133" s="1003"/>
      <c r="D133" s="1003"/>
      <c r="E133" s="1003"/>
      <c r="F133" s="1003"/>
      <c r="G133" s="1004"/>
      <c r="H133" s="994"/>
      <c r="I133" s="995"/>
      <c r="J133" s="995"/>
      <c r="K133" s="995"/>
      <c r="L133" s="995"/>
      <c r="M133" s="995"/>
    </row>
    <row r="134" spans="2:15" ht="15.75" customHeight="1" x14ac:dyDescent="0.25">
      <c r="B134" s="873" t="s">
        <v>452</v>
      </c>
      <c r="C134" s="874"/>
      <c r="D134" s="874"/>
      <c r="E134" s="874"/>
      <c r="F134" s="874"/>
      <c r="G134" s="875"/>
      <c r="H134" s="870" t="s">
        <v>453</v>
      </c>
      <c r="I134" s="871"/>
      <c r="J134" s="871"/>
      <c r="K134" s="871"/>
      <c r="L134" s="872"/>
    </row>
    <row r="135" spans="2:15" x14ac:dyDescent="0.25">
      <c r="B135" s="873"/>
      <c r="C135" s="874"/>
      <c r="D135" s="874"/>
      <c r="E135" s="874"/>
      <c r="F135" s="874"/>
      <c r="G135" s="875"/>
      <c r="H135" s="873"/>
      <c r="I135" s="874"/>
      <c r="J135" s="874"/>
      <c r="K135" s="874"/>
      <c r="L135" s="875"/>
    </row>
    <row r="136" spans="2:15" x14ac:dyDescent="0.25">
      <c r="B136" s="873"/>
      <c r="C136" s="874"/>
      <c r="D136" s="874"/>
      <c r="E136" s="874"/>
      <c r="F136" s="874"/>
      <c r="G136" s="875"/>
      <c r="H136" s="873"/>
      <c r="I136" s="874"/>
      <c r="J136" s="874"/>
      <c r="K136" s="874"/>
      <c r="L136" s="875"/>
    </row>
    <row r="137" spans="2:15" x14ac:dyDescent="0.25">
      <c r="B137" s="873"/>
      <c r="C137" s="874"/>
      <c r="D137" s="874"/>
      <c r="E137" s="874"/>
      <c r="F137" s="874"/>
      <c r="G137" s="875"/>
      <c r="H137" s="873"/>
      <c r="I137" s="874"/>
      <c r="J137" s="874"/>
      <c r="K137" s="874"/>
      <c r="L137" s="875"/>
    </row>
    <row r="138" spans="2:15" x14ac:dyDescent="0.25">
      <c r="B138" s="873"/>
      <c r="C138" s="874"/>
      <c r="D138" s="874"/>
      <c r="E138" s="874"/>
      <c r="F138" s="874"/>
      <c r="G138" s="875"/>
      <c r="H138" s="873"/>
      <c r="I138" s="874"/>
      <c r="J138" s="874"/>
      <c r="K138" s="874"/>
      <c r="L138" s="875"/>
    </row>
    <row r="139" spans="2:15" x14ac:dyDescent="0.25">
      <c r="B139" s="873"/>
      <c r="C139" s="874"/>
      <c r="D139" s="874"/>
      <c r="E139" s="874"/>
      <c r="F139" s="874"/>
      <c r="G139" s="875"/>
      <c r="H139" s="873"/>
      <c r="I139" s="874"/>
      <c r="J139" s="874"/>
      <c r="K139" s="874"/>
      <c r="L139" s="875"/>
    </row>
    <row r="140" spans="2:15" x14ac:dyDescent="0.25">
      <c r="B140" s="873"/>
      <c r="C140" s="874"/>
      <c r="D140" s="874"/>
      <c r="E140" s="874"/>
      <c r="F140" s="874"/>
      <c r="G140" s="875"/>
      <c r="H140" s="873"/>
      <c r="I140" s="874"/>
      <c r="J140" s="874"/>
      <c r="K140" s="874"/>
      <c r="L140" s="875"/>
    </row>
    <row r="141" spans="2:15" x14ac:dyDescent="0.25">
      <c r="B141" s="873"/>
      <c r="C141" s="874"/>
      <c r="D141" s="874"/>
      <c r="E141" s="874"/>
      <c r="F141" s="874"/>
      <c r="G141" s="875"/>
      <c r="H141" s="873"/>
      <c r="I141" s="874"/>
      <c r="J141" s="874"/>
      <c r="K141" s="874"/>
      <c r="L141" s="875"/>
    </row>
    <row r="142" spans="2:15" x14ac:dyDescent="0.25">
      <c r="B142" s="873"/>
      <c r="C142" s="874"/>
      <c r="D142" s="874"/>
      <c r="E142" s="874"/>
      <c r="F142" s="874"/>
      <c r="G142" s="875"/>
      <c r="H142" s="873"/>
      <c r="I142" s="874"/>
      <c r="J142" s="874"/>
      <c r="K142" s="874"/>
      <c r="L142" s="875"/>
    </row>
    <row r="143" spans="2:15" x14ac:dyDescent="0.25">
      <c r="B143" s="873"/>
      <c r="C143" s="874"/>
      <c r="D143" s="874"/>
      <c r="E143" s="874"/>
      <c r="F143" s="874"/>
      <c r="G143" s="875"/>
      <c r="H143" s="873"/>
      <c r="I143" s="874"/>
      <c r="J143" s="874"/>
      <c r="K143" s="874"/>
      <c r="L143" s="875"/>
    </row>
    <row r="144" spans="2:15" x14ac:dyDescent="0.25">
      <c r="B144" s="873"/>
      <c r="C144" s="874"/>
      <c r="D144" s="874"/>
      <c r="E144" s="874"/>
      <c r="F144" s="874"/>
      <c r="G144" s="875"/>
      <c r="H144" s="873"/>
      <c r="I144" s="874"/>
      <c r="J144" s="874"/>
      <c r="K144" s="874"/>
      <c r="L144" s="875"/>
    </row>
    <row r="145" spans="2:15" x14ac:dyDescent="0.25">
      <c r="B145" s="873"/>
      <c r="C145" s="874"/>
      <c r="D145" s="874"/>
      <c r="E145" s="874"/>
      <c r="F145" s="874"/>
      <c r="G145" s="875"/>
      <c r="H145" s="873"/>
      <c r="I145" s="874"/>
      <c r="J145" s="874"/>
      <c r="K145" s="874"/>
      <c r="L145" s="875"/>
    </row>
    <row r="146" spans="2:15" x14ac:dyDescent="0.25">
      <c r="B146" s="873"/>
      <c r="C146" s="874"/>
      <c r="D146" s="874"/>
      <c r="E146" s="874"/>
      <c r="F146" s="874"/>
      <c r="G146" s="875"/>
      <c r="H146" s="873"/>
      <c r="I146" s="874"/>
      <c r="J146" s="874"/>
      <c r="K146" s="874"/>
      <c r="L146" s="875"/>
      <c r="O146" s="133"/>
    </row>
    <row r="147" spans="2:15" ht="15.75" thickBot="1" x14ac:dyDescent="0.3">
      <c r="B147" s="943"/>
      <c r="C147" s="944"/>
      <c r="D147" s="944"/>
      <c r="E147" s="944"/>
      <c r="F147" s="944"/>
      <c r="G147" s="945"/>
      <c r="H147" s="943"/>
      <c r="I147" s="944"/>
      <c r="J147" s="944"/>
      <c r="K147" s="944"/>
      <c r="L147" s="945"/>
    </row>
    <row r="148" spans="2:15" ht="25.5" customHeight="1" x14ac:dyDescent="0.25">
      <c r="B148" s="999" t="s">
        <v>1248</v>
      </c>
      <c r="C148" s="1000"/>
      <c r="D148" s="1000"/>
      <c r="E148" s="1000"/>
      <c r="F148" s="1000"/>
      <c r="G148" s="1001"/>
      <c r="H148" s="1005" t="s">
        <v>1249</v>
      </c>
      <c r="I148" s="1006"/>
      <c r="J148" s="1006"/>
      <c r="K148" s="1006"/>
      <c r="L148" s="1006"/>
      <c r="M148" s="995"/>
    </row>
    <row r="149" spans="2:15" ht="23.25" customHeight="1" thickBot="1" x14ac:dyDescent="0.3">
      <c r="B149" s="1002"/>
      <c r="C149" s="1003"/>
      <c r="D149" s="1003"/>
      <c r="E149" s="1003"/>
      <c r="F149" s="1003"/>
      <c r="G149" s="1004"/>
      <c r="H149" s="994"/>
      <c r="I149" s="995"/>
      <c r="J149" s="995"/>
      <c r="K149" s="995"/>
      <c r="L149" s="995"/>
      <c r="M149" s="995"/>
    </row>
    <row r="150" spans="2:15" ht="15.75" customHeight="1" x14ac:dyDescent="0.25">
      <c r="B150" s="873" t="s">
        <v>452</v>
      </c>
      <c r="C150" s="874"/>
      <c r="D150" s="874"/>
      <c r="E150" s="874"/>
      <c r="F150" s="874"/>
      <c r="G150" s="875"/>
      <c r="H150" s="870" t="s">
        <v>453</v>
      </c>
      <c r="I150" s="871"/>
      <c r="J150" s="871"/>
      <c r="K150" s="871"/>
      <c r="L150" s="872"/>
    </row>
    <row r="151" spans="2:15" x14ac:dyDescent="0.25">
      <c r="B151" s="873"/>
      <c r="C151" s="874"/>
      <c r="D151" s="874"/>
      <c r="E151" s="874"/>
      <c r="F151" s="874"/>
      <c r="G151" s="875"/>
      <c r="H151" s="873"/>
      <c r="I151" s="874"/>
      <c r="J151" s="874"/>
      <c r="K151" s="874"/>
      <c r="L151" s="875"/>
    </row>
    <row r="152" spans="2:15" x14ac:dyDescent="0.25">
      <c r="B152" s="873"/>
      <c r="C152" s="874"/>
      <c r="D152" s="874"/>
      <c r="E152" s="874"/>
      <c r="F152" s="874"/>
      <c r="G152" s="875"/>
      <c r="H152" s="873"/>
      <c r="I152" s="874"/>
      <c r="J152" s="874"/>
      <c r="K152" s="874"/>
      <c r="L152" s="875"/>
    </row>
    <row r="153" spans="2:15" x14ac:dyDescent="0.25">
      <c r="B153" s="873"/>
      <c r="C153" s="874"/>
      <c r="D153" s="874"/>
      <c r="E153" s="874"/>
      <c r="F153" s="874"/>
      <c r="G153" s="875"/>
      <c r="H153" s="873"/>
      <c r="I153" s="874"/>
      <c r="J153" s="874"/>
      <c r="K153" s="874"/>
      <c r="L153" s="875"/>
    </row>
    <row r="154" spans="2:15" x14ac:dyDescent="0.25">
      <c r="B154" s="873"/>
      <c r="C154" s="874"/>
      <c r="D154" s="874"/>
      <c r="E154" s="874"/>
      <c r="F154" s="874"/>
      <c r="G154" s="875"/>
      <c r="H154" s="873"/>
      <c r="I154" s="874"/>
      <c r="J154" s="874"/>
      <c r="K154" s="874"/>
      <c r="L154" s="875"/>
    </row>
    <row r="155" spans="2:15" x14ac:dyDescent="0.25">
      <c r="B155" s="873"/>
      <c r="C155" s="874"/>
      <c r="D155" s="874"/>
      <c r="E155" s="874"/>
      <c r="F155" s="874"/>
      <c r="G155" s="875"/>
      <c r="H155" s="873"/>
      <c r="I155" s="874"/>
      <c r="J155" s="874"/>
      <c r="K155" s="874"/>
      <c r="L155" s="875"/>
    </row>
    <row r="156" spans="2:15" x14ac:dyDescent="0.25">
      <c r="B156" s="873"/>
      <c r="C156" s="874"/>
      <c r="D156" s="874"/>
      <c r="E156" s="874"/>
      <c r="F156" s="874"/>
      <c r="G156" s="875"/>
      <c r="H156" s="873"/>
      <c r="I156" s="874"/>
      <c r="J156" s="874"/>
      <c r="K156" s="874"/>
      <c r="L156" s="875"/>
    </row>
    <row r="157" spans="2:15" x14ac:dyDescent="0.25">
      <c r="B157" s="873"/>
      <c r="C157" s="874"/>
      <c r="D157" s="874"/>
      <c r="E157" s="874"/>
      <c r="F157" s="874"/>
      <c r="G157" s="875"/>
      <c r="H157" s="873"/>
      <c r="I157" s="874"/>
      <c r="J157" s="874"/>
      <c r="K157" s="874"/>
      <c r="L157" s="875"/>
    </row>
    <row r="158" spans="2:15" x14ac:dyDescent="0.25">
      <c r="B158" s="873"/>
      <c r="C158" s="874"/>
      <c r="D158" s="874"/>
      <c r="E158" s="874"/>
      <c r="F158" s="874"/>
      <c r="G158" s="875"/>
      <c r="H158" s="873"/>
      <c r="I158" s="874"/>
      <c r="J158" s="874"/>
      <c r="K158" s="874"/>
      <c r="L158" s="875"/>
    </row>
    <row r="159" spans="2:15" x14ac:dyDescent="0.25">
      <c r="B159" s="873"/>
      <c r="C159" s="874"/>
      <c r="D159" s="874"/>
      <c r="E159" s="874"/>
      <c r="F159" s="874"/>
      <c r="G159" s="875"/>
      <c r="H159" s="873"/>
      <c r="I159" s="874"/>
      <c r="J159" s="874"/>
      <c r="K159" s="874"/>
      <c r="L159" s="875"/>
    </row>
    <row r="160" spans="2:15" x14ac:dyDescent="0.25">
      <c r="B160" s="873"/>
      <c r="C160" s="874"/>
      <c r="D160" s="874"/>
      <c r="E160" s="874"/>
      <c r="F160" s="874"/>
      <c r="G160" s="875"/>
      <c r="H160" s="873"/>
      <c r="I160" s="874"/>
      <c r="J160" s="874"/>
      <c r="K160" s="874"/>
      <c r="L160" s="875"/>
    </row>
    <row r="161" spans="2:15" x14ac:dyDescent="0.25">
      <c r="B161" s="873"/>
      <c r="C161" s="874"/>
      <c r="D161" s="874"/>
      <c r="E161" s="874"/>
      <c r="F161" s="874"/>
      <c r="G161" s="875"/>
      <c r="H161" s="873"/>
      <c r="I161" s="874"/>
      <c r="J161" s="874"/>
      <c r="K161" s="874"/>
      <c r="L161" s="875"/>
    </row>
    <row r="162" spans="2:15" x14ac:dyDescent="0.25">
      <c r="B162" s="873"/>
      <c r="C162" s="874"/>
      <c r="D162" s="874"/>
      <c r="E162" s="874"/>
      <c r="F162" s="874"/>
      <c r="G162" s="875"/>
      <c r="H162" s="873"/>
      <c r="I162" s="874"/>
      <c r="J162" s="874"/>
      <c r="K162" s="874"/>
      <c r="L162" s="875"/>
      <c r="O162" s="133"/>
    </row>
    <row r="163" spans="2:15" ht="15.75" thickBot="1" x14ac:dyDescent="0.3">
      <c r="B163" s="943"/>
      <c r="C163" s="944"/>
      <c r="D163" s="944"/>
      <c r="E163" s="944"/>
      <c r="F163" s="944"/>
      <c r="G163" s="945"/>
      <c r="H163" s="943"/>
      <c r="I163" s="944"/>
      <c r="J163" s="944"/>
      <c r="K163" s="944"/>
      <c r="L163" s="945"/>
    </row>
    <row r="164" spans="2:15" ht="25.5" customHeight="1" x14ac:dyDescent="0.25">
      <c r="B164" s="999" t="s">
        <v>1250</v>
      </c>
      <c r="C164" s="1000"/>
      <c r="D164" s="1000"/>
      <c r="E164" s="1000"/>
      <c r="F164" s="1000"/>
      <c r="G164" s="1001"/>
      <c r="H164" s="1005" t="s">
        <v>1251</v>
      </c>
      <c r="I164" s="1006"/>
      <c r="J164" s="1006"/>
      <c r="K164" s="1006"/>
      <c r="L164" s="1006"/>
      <c r="M164" s="995"/>
    </row>
    <row r="165" spans="2:15" ht="23.25" customHeight="1" thickBot="1" x14ac:dyDescent="0.3">
      <c r="B165" s="1002"/>
      <c r="C165" s="1003"/>
      <c r="D165" s="1003"/>
      <c r="E165" s="1003"/>
      <c r="F165" s="1003"/>
      <c r="G165" s="1004"/>
      <c r="H165" s="994"/>
      <c r="I165" s="995"/>
      <c r="J165" s="995"/>
      <c r="K165" s="995"/>
      <c r="L165" s="995"/>
      <c r="M165" s="995"/>
    </row>
    <row r="166" spans="2:15" ht="15.75" customHeight="1" x14ac:dyDescent="0.25">
      <c r="B166" s="873" t="s">
        <v>452</v>
      </c>
      <c r="C166" s="874"/>
      <c r="D166" s="874"/>
      <c r="E166" s="874"/>
      <c r="F166" s="874"/>
      <c r="G166" s="875"/>
      <c r="H166" s="870" t="s">
        <v>453</v>
      </c>
      <c r="I166" s="871"/>
      <c r="J166" s="871"/>
      <c r="K166" s="871"/>
      <c r="L166" s="872"/>
    </row>
    <row r="167" spans="2:15" x14ac:dyDescent="0.25">
      <c r="B167" s="873"/>
      <c r="C167" s="874"/>
      <c r="D167" s="874"/>
      <c r="E167" s="874"/>
      <c r="F167" s="874"/>
      <c r="G167" s="875"/>
      <c r="H167" s="873"/>
      <c r="I167" s="874"/>
      <c r="J167" s="874"/>
      <c r="K167" s="874"/>
      <c r="L167" s="875"/>
    </row>
    <row r="168" spans="2:15" x14ac:dyDescent="0.25">
      <c r="B168" s="873"/>
      <c r="C168" s="874"/>
      <c r="D168" s="874"/>
      <c r="E168" s="874"/>
      <c r="F168" s="874"/>
      <c r="G168" s="875"/>
      <c r="H168" s="873"/>
      <c r="I168" s="874"/>
      <c r="J168" s="874"/>
      <c r="K168" s="874"/>
      <c r="L168" s="875"/>
    </row>
    <row r="169" spans="2:15" x14ac:dyDescent="0.25">
      <c r="B169" s="873"/>
      <c r="C169" s="874"/>
      <c r="D169" s="874"/>
      <c r="E169" s="874"/>
      <c r="F169" s="874"/>
      <c r="G169" s="875"/>
      <c r="H169" s="873"/>
      <c r="I169" s="874"/>
      <c r="J169" s="874"/>
      <c r="K169" s="874"/>
      <c r="L169" s="875"/>
    </row>
    <row r="170" spans="2:15" x14ac:dyDescent="0.25">
      <c r="B170" s="873"/>
      <c r="C170" s="874"/>
      <c r="D170" s="874"/>
      <c r="E170" s="874"/>
      <c r="F170" s="874"/>
      <c r="G170" s="875"/>
      <c r="H170" s="873"/>
      <c r="I170" s="874"/>
      <c r="J170" s="874"/>
      <c r="K170" s="874"/>
      <c r="L170" s="875"/>
    </row>
    <row r="171" spans="2:15" x14ac:dyDescent="0.25">
      <c r="B171" s="873"/>
      <c r="C171" s="874"/>
      <c r="D171" s="874"/>
      <c r="E171" s="874"/>
      <c r="F171" s="874"/>
      <c r="G171" s="875"/>
      <c r="H171" s="873"/>
      <c r="I171" s="874"/>
      <c r="J171" s="874"/>
      <c r="K171" s="874"/>
      <c r="L171" s="875"/>
    </row>
    <row r="172" spans="2:15" x14ac:dyDescent="0.25">
      <c r="B172" s="873"/>
      <c r="C172" s="874"/>
      <c r="D172" s="874"/>
      <c r="E172" s="874"/>
      <c r="F172" s="874"/>
      <c r="G172" s="875"/>
      <c r="H172" s="873"/>
      <c r="I172" s="874"/>
      <c r="J172" s="874"/>
      <c r="K172" s="874"/>
      <c r="L172" s="875"/>
    </row>
    <row r="173" spans="2:15" x14ac:dyDescent="0.25">
      <c r="B173" s="873"/>
      <c r="C173" s="874"/>
      <c r="D173" s="874"/>
      <c r="E173" s="874"/>
      <c r="F173" s="874"/>
      <c r="G173" s="875"/>
      <c r="H173" s="873"/>
      <c r="I173" s="874"/>
      <c r="J173" s="874"/>
      <c r="K173" s="874"/>
      <c r="L173" s="875"/>
    </row>
    <row r="174" spans="2:15" x14ac:dyDescent="0.25">
      <c r="B174" s="873"/>
      <c r="C174" s="874"/>
      <c r="D174" s="874"/>
      <c r="E174" s="874"/>
      <c r="F174" s="874"/>
      <c r="G174" s="875"/>
      <c r="H174" s="873"/>
      <c r="I174" s="874"/>
      <c r="J174" s="874"/>
      <c r="K174" s="874"/>
      <c r="L174" s="875"/>
    </row>
    <row r="175" spans="2:15" x14ac:dyDescent="0.25">
      <c r="B175" s="873"/>
      <c r="C175" s="874"/>
      <c r="D175" s="874"/>
      <c r="E175" s="874"/>
      <c r="F175" s="874"/>
      <c r="G175" s="875"/>
      <c r="H175" s="873"/>
      <c r="I175" s="874"/>
      <c r="J175" s="874"/>
      <c r="K175" s="874"/>
      <c r="L175" s="875"/>
    </row>
    <row r="176" spans="2:15" x14ac:dyDescent="0.25">
      <c r="B176" s="873"/>
      <c r="C176" s="874"/>
      <c r="D176" s="874"/>
      <c r="E176" s="874"/>
      <c r="F176" s="874"/>
      <c r="G176" s="875"/>
      <c r="H176" s="873"/>
      <c r="I176" s="874"/>
      <c r="J176" s="874"/>
      <c r="K176" s="874"/>
      <c r="L176" s="875"/>
    </row>
    <row r="177" spans="2:15" x14ac:dyDescent="0.25">
      <c r="B177" s="873"/>
      <c r="C177" s="874"/>
      <c r="D177" s="874"/>
      <c r="E177" s="874"/>
      <c r="F177" s="874"/>
      <c r="G177" s="875"/>
      <c r="H177" s="873"/>
      <c r="I177" s="874"/>
      <c r="J177" s="874"/>
      <c r="K177" s="874"/>
      <c r="L177" s="875"/>
    </row>
    <row r="178" spans="2:15" x14ac:dyDescent="0.25">
      <c r="B178" s="873"/>
      <c r="C178" s="874"/>
      <c r="D178" s="874"/>
      <c r="E178" s="874"/>
      <c r="F178" s="874"/>
      <c r="G178" s="875"/>
      <c r="H178" s="873"/>
      <c r="I178" s="874"/>
      <c r="J178" s="874"/>
      <c r="K178" s="874"/>
      <c r="L178" s="875"/>
      <c r="O178" s="133"/>
    </row>
    <row r="179" spans="2:15" ht="15.75" thickBot="1" x14ac:dyDescent="0.3">
      <c r="B179" s="943"/>
      <c r="C179" s="944"/>
      <c r="D179" s="944"/>
      <c r="E179" s="944"/>
      <c r="F179" s="944"/>
      <c r="G179" s="945"/>
      <c r="H179" s="943"/>
      <c r="I179" s="944"/>
      <c r="J179" s="944"/>
      <c r="K179" s="944"/>
      <c r="L179" s="945"/>
    </row>
    <row r="180" spans="2:15" ht="25.5" customHeight="1" x14ac:dyDescent="0.25">
      <c r="B180" s="999" t="s">
        <v>1251</v>
      </c>
      <c r="C180" s="1000"/>
      <c r="D180" s="1000"/>
      <c r="E180" s="1000"/>
      <c r="F180" s="1000"/>
      <c r="G180" s="1001"/>
      <c r="H180" s="1005" t="s">
        <v>1252</v>
      </c>
      <c r="I180" s="1006"/>
      <c r="J180" s="1006"/>
      <c r="K180" s="1006"/>
      <c r="L180" s="1006"/>
      <c r="M180" s="995"/>
    </row>
    <row r="181" spans="2:15" ht="23.25" customHeight="1" thickBot="1" x14ac:dyDescent="0.3">
      <c r="B181" s="1002"/>
      <c r="C181" s="1003"/>
      <c r="D181" s="1003"/>
      <c r="E181" s="1003"/>
      <c r="F181" s="1003"/>
      <c r="G181" s="1004"/>
      <c r="H181" s="994"/>
      <c r="I181" s="995"/>
      <c r="J181" s="995"/>
      <c r="K181" s="995"/>
      <c r="L181" s="995"/>
      <c r="M181" s="995"/>
    </row>
    <row r="182" spans="2:15" ht="15.75" customHeight="1" x14ac:dyDescent="0.25">
      <c r="B182" s="873" t="s">
        <v>452</v>
      </c>
      <c r="C182" s="874"/>
      <c r="D182" s="874"/>
      <c r="E182" s="874"/>
      <c r="F182" s="874"/>
      <c r="G182" s="875"/>
      <c r="H182" s="870" t="s">
        <v>453</v>
      </c>
      <c r="I182" s="871"/>
      <c r="J182" s="871"/>
      <c r="K182" s="871"/>
      <c r="L182" s="872"/>
    </row>
    <row r="183" spans="2:15" x14ac:dyDescent="0.25">
      <c r="B183" s="873"/>
      <c r="C183" s="874"/>
      <c r="D183" s="874"/>
      <c r="E183" s="874"/>
      <c r="F183" s="874"/>
      <c r="G183" s="875"/>
      <c r="H183" s="873"/>
      <c r="I183" s="874"/>
      <c r="J183" s="874"/>
      <c r="K183" s="874"/>
      <c r="L183" s="875"/>
    </row>
    <row r="184" spans="2:15" x14ac:dyDescent="0.25">
      <c r="B184" s="873"/>
      <c r="C184" s="874"/>
      <c r="D184" s="874"/>
      <c r="E184" s="874"/>
      <c r="F184" s="874"/>
      <c r="G184" s="875"/>
      <c r="H184" s="873"/>
      <c r="I184" s="874"/>
      <c r="J184" s="874"/>
      <c r="K184" s="874"/>
      <c r="L184" s="875"/>
    </row>
    <row r="185" spans="2:15" x14ac:dyDescent="0.25">
      <c r="B185" s="873"/>
      <c r="C185" s="874"/>
      <c r="D185" s="874"/>
      <c r="E185" s="874"/>
      <c r="F185" s="874"/>
      <c r="G185" s="875"/>
      <c r="H185" s="873"/>
      <c r="I185" s="874"/>
      <c r="J185" s="874"/>
      <c r="K185" s="874"/>
      <c r="L185" s="875"/>
    </row>
    <row r="186" spans="2:15" x14ac:dyDescent="0.25">
      <c r="B186" s="873"/>
      <c r="C186" s="874"/>
      <c r="D186" s="874"/>
      <c r="E186" s="874"/>
      <c r="F186" s="874"/>
      <c r="G186" s="875"/>
      <c r="H186" s="873"/>
      <c r="I186" s="874"/>
      <c r="J186" s="874"/>
      <c r="K186" s="874"/>
      <c r="L186" s="875"/>
    </row>
    <row r="187" spans="2:15" x14ac:dyDescent="0.25">
      <c r="B187" s="873"/>
      <c r="C187" s="874"/>
      <c r="D187" s="874"/>
      <c r="E187" s="874"/>
      <c r="F187" s="874"/>
      <c r="G187" s="875"/>
      <c r="H187" s="873"/>
      <c r="I187" s="874"/>
      <c r="J187" s="874"/>
      <c r="K187" s="874"/>
      <c r="L187" s="875"/>
    </row>
    <row r="188" spans="2:15" x14ac:dyDescent="0.25">
      <c r="B188" s="873"/>
      <c r="C188" s="874"/>
      <c r="D188" s="874"/>
      <c r="E188" s="874"/>
      <c r="F188" s="874"/>
      <c r="G188" s="875"/>
      <c r="H188" s="873"/>
      <c r="I188" s="874"/>
      <c r="J188" s="874"/>
      <c r="K188" s="874"/>
      <c r="L188" s="875"/>
    </row>
    <row r="189" spans="2:15" x14ac:dyDescent="0.25">
      <c r="B189" s="873"/>
      <c r="C189" s="874"/>
      <c r="D189" s="874"/>
      <c r="E189" s="874"/>
      <c r="F189" s="874"/>
      <c r="G189" s="875"/>
      <c r="H189" s="873"/>
      <c r="I189" s="874"/>
      <c r="J189" s="874"/>
      <c r="K189" s="874"/>
      <c r="L189" s="875"/>
    </row>
    <row r="190" spans="2:15" x14ac:dyDescent="0.25">
      <c r="B190" s="873"/>
      <c r="C190" s="874"/>
      <c r="D190" s="874"/>
      <c r="E190" s="874"/>
      <c r="F190" s="874"/>
      <c r="G190" s="875"/>
      <c r="H190" s="873"/>
      <c r="I190" s="874"/>
      <c r="J190" s="874"/>
      <c r="K190" s="874"/>
      <c r="L190" s="875"/>
    </row>
    <row r="191" spans="2:15" x14ac:dyDescent="0.25">
      <c r="B191" s="873"/>
      <c r="C191" s="874"/>
      <c r="D191" s="874"/>
      <c r="E191" s="874"/>
      <c r="F191" s="874"/>
      <c r="G191" s="875"/>
      <c r="H191" s="873"/>
      <c r="I191" s="874"/>
      <c r="J191" s="874"/>
      <c r="K191" s="874"/>
      <c r="L191" s="875"/>
    </row>
    <row r="192" spans="2:15" x14ac:dyDescent="0.25">
      <c r="B192" s="873"/>
      <c r="C192" s="874"/>
      <c r="D192" s="874"/>
      <c r="E192" s="874"/>
      <c r="F192" s="874"/>
      <c r="G192" s="875"/>
      <c r="H192" s="873"/>
      <c r="I192" s="874"/>
      <c r="J192" s="874"/>
      <c r="K192" s="874"/>
      <c r="L192" s="875"/>
    </row>
    <row r="193" spans="2:16" x14ac:dyDescent="0.25">
      <c r="B193" s="873"/>
      <c r="C193" s="874"/>
      <c r="D193" s="874"/>
      <c r="E193" s="874"/>
      <c r="F193" s="874"/>
      <c r="G193" s="875"/>
      <c r="H193" s="873"/>
      <c r="I193" s="874"/>
      <c r="J193" s="874"/>
      <c r="K193" s="874"/>
      <c r="L193" s="875"/>
    </row>
    <row r="194" spans="2:16" x14ac:dyDescent="0.25">
      <c r="B194" s="873"/>
      <c r="C194" s="874"/>
      <c r="D194" s="874"/>
      <c r="E194" s="874"/>
      <c r="F194" s="874"/>
      <c r="G194" s="875"/>
      <c r="H194" s="873"/>
      <c r="I194" s="874"/>
      <c r="J194" s="874"/>
      <c r="K194" s="874"/>
      <c r="L194" s="875"/>
      <c r="O194" s="133"/>
    </row>
    <row r="195" spans="2:16" ht="15.75" thickBot="1" x14ac:dyDescent="0.3">
      <c r="B195" s="943"/>
      <c r="C195" s="944"/>
      <c r="D195" s="944"/>
      <c r="E195" s="944"/>
      <c r="F195" s="944"/>
      <c r="G195" s="945"/>
      <c r="H195" s="943"/>
      <c r="I195" s="944"/>
      <c r="J195" s="944"/>
      <c r="K195" s="944"/>
      <c r="L195" s="945"/>
    </row>
    <row r="196" spans="2:16" ht="25.5" customHeight="1" x14ac:dyDescent="0.25">
      <c r="B196" s="999" t="s">
        <v>1252</v>
      </c>
      <c r="C196" s="1000"/>
      <c r="D196" s="1000"/>
      <c r="E196" s="1000"/>
      <c r="F196" s="1000"/>
      <c r="G196" s="1001"/>
      <c r="H196" s="1005" t="s">
        <v>1253</v>
      </c>
      <c r="I196" s="1006"/>
      <c r="J196" s="1006"/>
      <c r="K196" s="1006"/>
      <c r="L196" s="1006"/>
      <c r="M196" s="995"/>
    </row>
    <row r="197" spans="2:16" ht="23.25" customHeight="1" thickBot="1" x14ac:dyDescent="0.3">
      <c r="B197" s="1002"/>
      <c r="C197" s="1003"/>
      <c r="D197" s="1003"/>
      <c r="E197" s="1003"/>
      <c r="F197" s="1003"/>
      <c r="G197" s="1004"/>
      <c r="H197" s="994"/>
      <c r="I197" s="995"/>
      <c r="J197" s="995"/>
      <c r="K197" s="995"/>
      <c r="L197" s="995"/>
      <c r="M197" s="995"/>
    </row>
    <row r="198" spans="2:16" ht="15.75" customHeight="1" x14ac:dyDescent="0.25">
      <c r="B198" s="873" t="s">
        <v>452</v>
      </c>
      <c r="C198" s="874"/>
      <c r="D198" s="874"/>
      <c r="E198" s="874"/>
      <c r="F198" s="874"/>
      <c r="G198" s="875"/>
      <c r="H198" s="870" t="s">
        <v>453</v>
      </c>
      <c r="I198" s="871"/>
      <c r="J198" s="871"/>
      <c r="K198" s="871"/>
      <c r="L198" s="872"/>
      <c r="P198" s="133"/>
    </row>
    <row r="199" spans="2:16" x14ac:dyDescent="0.25">
      <c r="B199" s="873"/>
      <c r="C199" s="874"/>
      <c r="D199" s="874"/>
      <c r="E199" s="874"/>
      <c r="F199" s="874"/>
      <c r="G199" s="875"/>
      <c r="H199" s="873"/>
      <c r="I199" s="874"/>
      <c r="J199" s="874"/>
      <c r="K199" s="874"/>
      <c r="L199" s="875"/>
    </row>
    <row r="200" spans="2:16" x14ac:dyDescent="0.25">
      <c r="B200" s="873"/>
      <c r="C200" s="874"/>
      <c r="D200" s="874"/>
      <c r="E200" s="874"/>
      <c r="F200" s="874"/>
      <c r="G200" s="875"/>
      <c r="H200" s="873"/>
      <c r="I200" s="874"/>
      <c r="J200" s="874"/>
      <c r="K200" s="874"/>
      <c r="L200" s="875"/>
    </row>
    <row r="201" spans="2:16" x14ac:dyDescent="0.25">
      <c r="B201" s="873"/>
      <c r="C201" s="874"/>
      <c r="D201" s="874"/>
      <c r="E201" s="874"/>
      <c r="F201" s="874"/>
      <c r="G201" s="875"/>
      <c r="H201" s="873"/>
      <c r="I201" s="874"/>
      <c r="J201" s="874"/>
      <c r="K201" s="874"/>
      <c r="L201" s="875"/>
    </row>
    <row r="202" spans="2:16" x14ac:dyDescent="0.25">
      <c r="B202" s="873"/>
      <c r="C202" s="874"/>
      <c r="D202" s="874"/>
      <c r="E202" s="874"/>
      <c r="F202" s="874"/>
      <c r="G202" s="875"/>
      <c r="H202" s="873"/>
      <c r="I202" s="874"/>
      <c r="J202" s="874"/>
      <c r="K202" s="874"/>
      <c r="L202" s="875"/>
    </row>
    <row r="203" spans="2:16" x14ac:dyDescent="0.25">
      <c r="B203" s="873"/>
      <c r="C203" s="874"/>
      <c r="D203" s="874"/>
      <c r="E203" s="874"/>
      <c r="F203" s="874"/>
      <c r="G203" s="875"/>
      <c r="H203" s="873"/>
      <c r="I203" s="874"/>
      <c r="J203" s="874"/>
      <c r="K203" s="874"/>
      <c r="L203" s="875"/>
    </row>
    <row r="204" spans="2:16" x14ac:dyDescent="0.25">
      <c r="B204" s="873"/>
      <c r="C204" s="874"/>
      <c r="D204" s="874"/>
      <c r="E204" s="874"/>
      <c r="F204" s="874"/>
      <c r="G204" s="875"/>
      <c r="H204" s="873"/>
      <c r="I204" s="874"/>
      <c r="J204" s="874"/>
      <c r="K204" s="874"/>
      <c r="L204" s="875"/>
    </row>
    <row r="205" spans="2:16" x14ac:dyDescent="0.25">
      <c r="B205" s="873"/>
      <c r="C205" s="874"/>
      <c r="D205" s="874"/>
      <c r="E205" s="874"/>
      <c r="F205" s="874"/>
      <c r="G205" s="875"/>
      <c r="H205" s="873"/>
      <c r="I205" s="874"/>
      <c r="J205" s="874"/>
      <c r="K205" s="874"/>
      <c r="L205" s="875"/>
    </row>
    <row r="206" spans="2:16" x14ac:dyDescent="0.25">
      <c r="B206" s="873"/>
      <c r="C206" s="874"/>
      <c r="D206" s="874"/>
      <c r="E206" s="874"/>
      <c r="F206" s="874"/>
      <c r="G206" s="875"/>
      <c r="H206" s="873"/>
      <c r="I206" s="874"/>
      <c r="J206" s="874"/>
      <c r="K206" s="874"/>
      <c r="L206" s="875"/>
    </row>
    <row r="207" spans="2:16" x14ac:dyDescent="0.25">
      <c r="B207" s="873"/>
      <c r="C207" s="874"/>
      <c r="D207" s="874"/>
      <c r="E207" s="874"/>
      <c r="F207" s="874"/>
      <c r="G207" s="875"/>
      <c r="H207" s="873"/>
      <c r="I207" s="874"/>
      <c r="J207" s="874"/>
      <c r="K207" s="874"/>
      <c r="L207" s="875"/>
    </row>
    <row r="208" spans="2:16" x14ac:dyDescent="0.25">
      <c r="B208" s="873"/>
      <c r="C208" s="874"/>
      <c r="D208" s="874"/>
      <c r="E208" s="874"/>
      <c r="F208" s="874"/>
      <c r="G208" s="875"/>
      <c r="H208" s="873"/>
      <c r="I208" s="874"/>
      <c r="J208" s="874"/>
      <c r="K208" s="874"/>
      <c r="L208" s="875"/>
    </row>
    <row r="209" spans="2:15" x14ac:dyDescent="0.25">
      <c r="B209" s="873"/>
      <c r="C209" s="874"/>
      <c r="D209" s="874"/>
      <c r="E209" s="874"/>
      <c r="F209" s="874"/>
      <c r="G209" s="875"/>
      <c r="H209" s="873"/>
      <c r="I209" s="874"/>
      <c r="J209" s="874"/>
      <c r="K209" s="874"/>
      <c r="L209" s="875"/>
    </row>
    <row r="210" spans="2:15" x14ac:dyDescent="0.25">
      <c r="B210" s="873"/>
      <c r="C210" s="874"/>
      <c r="D210" s="874"/>
      <c r="E210" s="874"/>
      <c r="F210" s="874"/>
      <c r="G210" s="875"/>
      <c r="H210" s="873"/>
      <c r="I210" s="874"/>
      <c r="J210" s="874"/>
      <c r="K210" s="874"/>
      <c r="L210" s="875"/>
      <c r="O210" s="133"/>
    </row>
    <row r="211" spans="2:15" ht="15.75" thickBot="1" x14ac:dyDescent="0.3">
      <c r="B211" s="943"/>
      <c r="C211" s="944"/>
      <c r="D211" s="944"/>
      <c r="E211" s="944"/>
      <c r="F211" s="944"/>
      <c r="G211" s="945"/>
      <c r="H211" s="943"/>
      <c r="I211" s="944"/>
      <c r="J211" s="944"/>
      <c r="K211" s="944"/>
      <c r="L211" s="945"/>
    </row>
    <row r="212" spans="2:15" ht="25.5" customHeight="1" x14ac:dyDescent="0.25">
      <c r="B212" s="999" t="s">
        <v>1129</v>
      </c>
      <c r="C212" s="1000"/>
      <c r="D212" s="1000"/>
      <c r="E212" s="1000"/>
      <c r="F212" s="1000"/>
      <c r="G212" s="1001"/>
      <c r="H212" s="1005" t="s">
        <v>1254</v>
      </c>
      <c r="I212" s="1006"/>
      <c r="J212" s="1006"/>
      <c r="K212" s="1006"/>
      <c r="L212" s="1006"/>
      <c r="M212" s="995"/>
    </row>
    <row r="213" spans="2:15" ht="23.25" customHeight="1" thickBot="1" x14ac:dyDescent="0.3">
      <c r="B213" s="1002"/>
      <c r="C213" s="1003"/>
      <c r="D213" s="1003"/>
      <c r="E213" s="1003"/>
      <c r="F213" s="1003"/>
      <c r="G213" s="1004"/>
      <c r="H213" s="994"/>
      <c r="I213" s="995"/>
      <c r="J213" s="995"/>
      <c r="K213" s="995"/>
      <c r="L213" s="995"/>
      <c r="M213" s="995"/>
    </row>
    <row r="214" spans="2:15" ht="15.75" customHeight="1" x14ac:dyDescent="0.25">
      <c r="B214" s="873" t="s">
        <v>452</v>
      </c>
      <c r="C214" s="874"/>
      <c r="D214" s="874"/>
      <c r="E214" s="874"/>
      <c r="F214" s="874"/>
      <c r="G214" s="875"/>
      <c r="H214" s="870" t="s">
        <v>453</v>
      </c>
      <c r="I214" s="871"/>
      <c r="J214" s="871"/>
      <c r="K214" s="871"/>
      <c r="L214" s="872"/>
    </row>
    <row r="215" spans="2:15" x14ac:dyDescent="0.25">
      <c r="B215" s="873"/>
      <c r="C215" s="874"/>
      <c r="D215" s="874"/>
      <c r="E215" s="874"/>
      <c r="F215" s="874"/>
      <c r="G215" s="875"/>
      <c r="H215" s="873"/>
      <c r="I215" s="874"/>
      <c r="J215" s="874"/>
      <c r="K215" s="874"/>
      <c r="L215" s="875"/>
    </row>
    <row r="216" spans="2:15" x14ac:dyDescent="0.25">
      <c r="B216" s="873"/>
      <c r="C216" s="874"/>
      <c r="D216" s="874"/>
      <c r="E216" s="874"/>
      <c r="F216" s="874"/>
      <c r="G216" s="875"/>
      <c r="H216" s="873"/>
      <c r="I216" s="874"/>
      <c r="J216" s="874"/>
      <c r="K216" s="874"/>
      <c r="L216" s="875"/>
    </row>
    <row r="217" spans="2:15" x14ac:dyDescent="0.25">
      <c r="B217" s="873"/>
      <c r="C217" s="874"/>
      <c r="D217" s="874"/>
      <c r="E217" s="874"/>
      <c r="F217" s="874"/>
      <c r="G217" s="875"/>
      <c r="H217" s="873"/>
      <c r="I217" s="874"/>
      <c r="J217" s="874"/>
      <c r="K217" s="874"/>
      <c r="L217" s="875"/>
    </row>
    <row r="218" spans="2:15" x14ac:dyDescent="0.25">
      <c r="B218" s="873"/>
      <c r="C218" s="874"/>
      <c r="D218" s="874"/>
      <c r="E218" s="874"/>
      <c r="F218" s="874"/>
      <c r="G218" s="875"/>
      <c r="H218" s="873"/>
      <c r="I218" s="874"/>
      <c r="J218" s="874"/>
      <c r="K218" s="874"/>
      <c r="L218" s="875"/>
    </row>
    <row r="219" spans="2:15" x14ac:dyDescent="0.25">
      <c r="B219" s="873"/>
      <c r="C219" s="874"/>
      <c r="D219" s="874"/>
      <c r="E219" s="874"/>
      <c r="F219" s="874"/>
      <c r="G219" s="875"/>
      <c r="H219" s="873"/>
      <c r="I219" s="874"/>
      <c r="J219" s="874"/>
      <c r="K219" s="874"/>
      <c r="L219" s="875"/>
    </row>
    <row r="220" spans="2:15" x14ac:dyDescent="0.25">
      <c r="B220" s="873"/>
      <c r="C220" s="874"/>
      <c r="D220" s="874"/>
      <c r="E220" s="874"/>
      <c r="F220" s="874"/>
      <c r="G220" s="875"/>
      <c r="H220" s="873"/>
      <c r="I220" s="874"/>
      <c r="J220" s="874"/>
      <c r="K220" s="874"/>
      <c r="L220" s="875"/>
    </row>
    <row r="221" spans="2:15" x14ac:dyDescent="0.25">
      <c r="B221" s="873"/>
      <c r="C221" s="874"/>
      <c r="D221" s="874"/>
      <c r="E221" s="874"/>
      <c r="F221" s="874"/>
      <c r="G221" s="875"/>
      <c r="H221" s="873"/>
      <c r="I221" s="874"/>
      <c r="J221" s="874"/>
      <c r="K221" s="874"/>
      <c r="L221" s="875"/>
    </row>
    <row r="222" spans="2:15" x14ac:dyDescent="0.25">
      <c r="B222" s="873"/>
      <c r="C222" s="874"/>
      <c r="D222" s="874"/>
      <c r="E222" s="874"/>
      <c r="F222" s="874"/>
      <c r="G222" s="875"/>
      <c r="H222" s="873"/>
      <c r="I222" s="874"/>
      <c r="J222" s="874"/>
      <c r="K222" s="874"/>
      <c r="L222" s="875"/>
    </row>
    <row r="223" spans="2:15" x14ac:dyDescent="0.25">
      <c r="B223" s="873"/>
      <c r="C223" s="874"/>
      <c r="D223" s="874"/>
      <c r="E223" s="874"/>
      <c r="F223" s="874"/>
      <c r="G223" s="875"/>
      <c r="H223" s="873"/>
      <c r="I223" s="874"/>
      <c r="J223" s="874"/>
      <c r="K223" s="874"/>
      <c r="L223" s="875"/>
    </row>
    <row r="224" spans="2:15" x14ac:dyDescent="0.25">
      <c r="B224" s="873"/>
      <c r="C224" s="874"/>
      <c r="D224" s="874"/>
      <c r="E224" s="874"/>
      <c r="F224" s="874"/>
      <c r="G224" s="875"/>
      <c r="H224" s="873"/>
      <c r="I224" s="874"/>
      <c r="J224" s="874"/>
      <c r="K224" s="874"/>
      <c r="L224" s="875"/>
    </row>
    <row r="225" spans="2:15" x14ac:dyDescent="0.25">
      <c r="B225" s="873"/>
      <c r="C225" s="874"/>
      <c r="D225" s="874"/>
      <c r="E225" s="874"/>
      <c r="F225" s="874"/>
      <c r="G225" s="875"/>
      <c r="H225" s="873"/>
      <c r="I225" s="874"/>
      <c r="J225" s="874"/>
      <c r="K225" s="874"/>
      <c r="L225" s="875"/>
    </row>
    <row r="226" spans="2:15" x14ac:dyDescent="0.25">
      <c r="B226" s="873"/>
      <c r="C226" s="874"/>
      <c r="D226" s="874"/>
      <c r="E226" s="874"/>
      <c r="F226" s="874"/>
      <c r="G226" s="875"/>
      <c r="H226" s="873"/>
      <c r="I226" s="874"/>
      <c r="J226" s="874"/>
      <c r="K226" s="874"/>
      <c r="L226" s="875"/>
      <c r="O226" s="133"/>
    </row>
    <row r="227" spans="2:15" ht="15.75" thickBot="1" x14ac:dyDescent="0.3">
      <c r="B227" s="943"/>
      <c r="C227" s="944"/>
      <c r="D227" s="944"/>
      <c r="E227" s="944"/>
      <c r="F227" s="944"/>
      <c r="G227" s="945"/>
      <c r="H227" s="943"/>
      <c r="I227" s="944"/>
      <c r="J227" s="944"/>
      <c r="K227" s="944"/>
      <c r="L227" s="945"/>
    </row>
    <row r="228" spans="2:15" ht="25.5" customHeight="1" x14ac:dyDescent="0.25">
      <c r="B228" s="999" t="s">
        <v>1255</v>
      </c>
      <c r="C228" s="1000"/>
      <c r="D228" s="1000"/>
      <c r="E228" s="1000"/>
      <c r="F228" s="1000"/>
      <c r="G228" s="1001"/>
      <c r="H228" s="1005" t="s">
        <v>1256</v>
      </c>
      <c r="I228" s="1006"/>
      <c r="J228" s="1006"/>
      <c r="K228" s="1006"/>
      <c r="L228" s="1006"/>
      <c r="M228" s="995"/>
    </row>
    <row r="229" spans="2:15" ht="23.25" customHeight="1" thickBot="1" x14ac:dyDescent="0.3">
      <c r="B229" s="1002"/>
      <c r="C229" s="1003"/>
      <c r="D229" s="1003"/>
      <c r="E229" s="1003"/>
      <c r="F229" s="1003"/>
      <c r="G229" s="1004"/>
      <c r="H229" s="994"/>
      <c r="I229" s="995"/>
      <c r="J229" s="995"/>
      <c r="K229" s="995"/>
      <c r="L229" s="995"/>
      <c r="M229" s="995"/>
    </row>
    <row r="230" spans="2:15" ht="15.75" customHeight="1" x14ac:dyDescent="0.25">
      <c r="B230" s="891"/>
      <c r="C230" s="892"/>
      <c r="D230" s="892"/>
      <c r="E230" s="892"/>
      <c r="F230" s="892"/>
      <c r="G230" s="893"/>
      <c r="H230" s="891"/>
      <c r="I230" s="892"/>
      <c r="J230" s="892"/>
      <c r="K230" s="892"/>
      <c r="L230" s="893"/>
    </row>
    <row r="231" spans="2:15" x14ac:dyDescent="0.25">
      <c r="B231" s="894"/>
      <c r="C231" s="895"/>
      <c r="D231" s="895"/>
      <c r="E231" s="895"/>
      <c r="F231" s="895"/>
      <c r="G231" s="896"/>
      <c r="H231" s="894"/>
      <c r="I231" s="895"/>
      <c r="J231" s="895"/>
      <c r="K231" s="895"/>
      <c r="L231" s="896"/>
    </row>
    <row r="232" spans="2:15" x14ac:dyDescent="0.25">
      <c r="B232" s="894"/>
      <c r="C232" s="895"/>
      <c r="D232" s="895"/>
      <c r="E232" s="895"/>
      <c r="F232" s="895"/>
      <c r="G232" s="896"/>
      <c r="H232" s="894"/>
      <c r="I232" s="895"/>
      <c r="J232" s="895"/>
      <c r="K232" s="895"/>
      <c r="L232" s="896"/>
    </row>
    <row r="233" spans="2:15" x14ac:dyDescent="0.25">
      <c r="B233" s="894"/>
      <c r="C233" s="895"/>
      <c r="D233" s="895"/>
      <c r="E233" s="895"/>
      <c r="F233" s="895"/>
      <c r="G233" s="896"/>
      <c r="H233" s="894"/>
      <c r="I233" s="895"/>
      <c r="J233" s="895"/>
      <c r="K233" s="895"/>
      <c r="L233" s="896"/>
    </row>
    <row r="234" spans="2:15" x14ac:dyDescent="0.25">
      <c r="B234" s="894"/>
      <c r="C234" s="895"/>
      <c r="D234" s="895"/>
      <c r="E234" s="895"/>
      <c r="F234" s="895"/>
      <c r="G234" s="896"/>
      <c r="H234" s="894"/>
      <c r="I234" s="895"/>
      <c r="J234" s="895"/>
      <c r="K234" s="895"/>
      <c r="L234" s="896"/>
    </row>
    <row r="235" spans="2:15" x14ac:dyDescent="0.25">
      <c r="B235" s="894"/>
      <c r="C235" s="895"/>
      <c r="D235" s="895"/>
      <c r="E235" s="895"/>
      <c r="F235" s="895"/>
      <c r="G235" s="896"/>
      <c r="H235" s="894"/>
      <c r="I235" s="895"/>
      <c r="J235" s="895"/>
      <c r="K235" s="895"/>
      <c r="L235" s="896"/>
    </row>
    <row r="236" spans="2:15" x14ac:dyDescent="0.25">
      <c r="B236" s="894"/>
      <c r="C236" s="895"/>
      <c r="D236" s="895"/>
      <c r="E236" s="895"/>
      <c r="F236" s="895"/>
      <c r="G236" s="896"/>
      <c r="H236" s="894"/>
      <c r="I236" s="895"/>
      <c r="J236" s="895"/>
      <c r="K236" s="895"/>
      <c r="L236" s="896"/>
    </row>
    <row r="237" spans="2:15" x14ac:dyDescent="0.25">
      <c r="B237" s="894"/>
      <c r="C237" s="895"/>
      <c r="D237" s="895"/>
      <c r="E237" s="895"/>
      <c r="F237" s="895"/>
      <c r="G237" s="896"/>
      <c r="H237" s="894"/>
      <c r="I237" s="895"/>
      <c r="J237" s="895"/>
      <c r="K237" s="895"/>
      <c r="L237" s="896"/>
    </row>
    <row r="238" spans="2:15" x14ac:dyDescent="0.25">
      <c r="B238" s="894"/>
      <c r="C238" s="895"/>
      <c r="D238" s="895"/>
      <c r="E238" s="895"/>
      <c r="F238" s="895"/>
      <c r="G238" s="896"/>
      <c r="H238" s="894"/>
      <c r="I238" s="895"/>
      <c r="J238" s="895"/>
      <c r="K238" s="895"/>
      <c r="L238" s="896"/>
    </row>
    <row r="239" spans="2:15" x14ac:dyDescent="0.25">
      <c r="B239" s="894"/>
      <c r="C239" s="895"/>
      <c r="D239" s="895"/>
      <c r="E239" s="895"/>
      <c r="F239" s="895"/>
      <c r="G239" s="896"/>
      <c r="H239" s="894"/>
      <c r="I239" s="895"/>
      <c r="J239" s="895"/>
      <c r="K239" s="895"/>
      <c r="L239" s="896"/>
    </row>
    <row r="240" spans="2:15" x14ac:dyDescent="0.25">
      <c r="B240" s="894"/>
      <c r="C240" s="895"/>
      <c r="D240" s="895"/>
      <c r="E240" s="895"/>
      <c r="F240" s="895"/>
      <c r="G240" s="896"/>
      <c r="H240" s="894"/>
      <c r="I240" s="895"/>
      <c r="J240" s="895"/>
      <c r="K240" s="895"/>
      <c r="L240" s="896"/>
    </row>
    <row r="241" spans="2:12" x14ac:dyDescent="0.25">
      <c r="B241" s="894"/>
      <c r="C241" s="895"/>
      <c r="D241" s="895"/>
      <c r="E241" s="895"/>
      <c r="F241" s="895"/>
      <c r="G241" s="896"/>
      <c r="H241" s="894"/>
      <c r="I241" s="895"/>
      <c r="J241" s="895"/>
      <c r="K241" s="895"/>
      <c r="L241" s="896"/>
    </row>
    <row r="242" spans="2:12" x14ac:dyDescent="0.25">
      <c r="B242" s="894"/>
      <c r="C242" s="895"/>
      <c r="D242" s="895"/>
      <c r="E242" s="895"/>
      <c r="F242" s="895"/>
      <c r="G242" s="896"/>
      <c r="H242" s="894"/>
      <c r="I242" s="895"/>
      <c r="J242" s="895"/>
      <c r="K242" s="895"/>
      <c r="L242" s="896"/>
    </row>
    <row r="243" spans="2:12" ht="15.75" thickBot="1" x14ac:dyDescent="0.3">
      <c r="B243" s="996"/>
      <c r="C243" s="997"/>
      <c r="D243" s="997"/>
      <c r="E243" s="997"/>
      <c r="F243" s="997"/>
      <c r="G243" s="998"/>
      <c r="H243" s="996"/>
      <c r="I243" s="997"/>
      <c r="J243" s="997"/>
      <c r="K243" s="997"/>
      <c r="L243" s="998"/>
    </row>
    <row r="244" spans="2:12" x14ac:dyDescent="0.25">
      <c r="B244" s="988" t="s">
        <v>1257</v>
      </c>
      <c r="C244" s="989"/>
      <c r="D244" s="989"/>
      <c r="E244" s="989"/>
      <c r="F244" s="989"/>
      <c r="G244" s="990"/>
      <c r="H244" s="994" t="s">
        <v>1258</v>
      </c>
      <c r="I244" s="995"/>
      <c r="J244" s="995"/>
      <c r="K244" s="995"/>
      <c r="L244" s="995"/>
    </row>
    <row r="245" spans="2:12" ht="30" customHeight="1" thickBot="1" x14ac:dyDescent="0.3">
      <c r="B245" s="991"/>
      <c r="C245" s="992"/>
      <c r="D245" s="992"/>
      <c r="E245" s="992"/>
      <c r="F245" s="992"/>
      <c r="G245" s="993"/>
      <c r="H245" s="994"/>
      <c r="I245" s="995"/>
      <c r="J245" s="995"/>
      <c r="K245" s="995"/>
      <c r="L245" s="995"/>
    </row>
    <row r="246" spans="2:12" ht="15.75" customHeight="1" x14ac:dyDescent="0.25">
      <c r="B246" s="891"/>
      <c r="C246" s="892"/>
      <c r="D246" s="892"/>
      <c r="E246" s="892"/>
      <c r="F246" s="892"/>
      <c r="G246" s="893"/>
      <c r="H246" s="891"/>
      <c r="I246" s="892"/>
      <c r="J246" s="892"/>
      <c r="K246" s="892"/>
      <c r="L246" s="893"/>
    </row>
    <row r="247" spans="2:12" x14ac:dyDescent="0.25">
      <c r="B247" s="894"/>
      <c r="C247" s="895"/>
      <c r="D247" s="895"/>
      <c r="E247" s="895"/>
      <c r="F247" s="895"/>
      <c r="G247" s="896"/>
      <c r="H247" s="894"/>
      <c r="I247" s="895"/>
      <c r="J247" s="895"/>
      <c r="K247" s="895"/>
      <c r="L247" s="896"/>
    </row>
    <row r="248" spans="2:12" x14ac:dyDescent="0.25">
      <c r="B248" s="894"/>
      <c r="C248" s="895"/>
      <c r="D248" s="895"/>
      <c r="E248" s="895"/>
      <c r="F248" s="895"/>
      <c r="G248" s="896"/>
      <c r="H248" s="894"/>
      <c r="I248" s="895"/>
      <c r="J248" s="895"/>
      <c r="K248" s="895"/>
      <c r="L248" s="896"/>
    </row>
    <row r="249" spans="2:12" x14ac:dyDescent="0.25">
      <c r="B249" s="894"/>
      <c r="C249" s="895"/>
      <c r="D249" s="895"/>
      <c r="E249" s="895"/>
      <c r="F249" s="895"/>
      <c r="G249" s="896"/>
      <c r="H249" s="894"/>
      <c r="I249" s="895"/>
      <c r="J249" s="895"/>
      <c r="K249" s="895"/>
      <c r="L249" s="896"/>
    </row>
    <row r="250" spans="2:12" x14ac:dyDescent="0.25">
      <c r="B250" s="894"/>
      <c r="C250" s="895"/>
      <c r="D250" s="895"/>
      <c r="E250" s="895"/>
      <c r="F250" s="895"/>
      <c r="G250" s="896"/>
      <c r="H250" s="894"/>
      <c r="I250" s="895"/>
      <c r="J250" s="895"/>
      <c r="K250" s="895"/>
      <c r="L250" s="896"/>
    </row>
    <row r="251" spans="2:12" x14ac:dyDescent="0.25">
      <c r="B251" s="894"/>
      <c r="C251" s="895"/>
      <c r="D251" s="895"/>
      <c r="E251" s="895"/>
      <c r="F251" s="895"/>
      <c r="G251" s="896"/>
      <c r="H251" s="894"/>
      <c r="I251" s="895"/>
      <c r="J251" s="895"/>
      <c r="K251" s="895"/>
      <c r="L251" s="896"/>
    </row>
    <row r="252" spans="2:12" x14ac:dyDescent="0.25">
      <c r="B252" s="894"/>
      <c r="C252" s="895"/>
      <c r="D252" s="895"/>
      <c r="E252" s="895"/>
      <c r="F252" s="895"/>
      <c r="G252" s="896"/>
      <c r="H252" s="894"/>
      <c r="I252" s="895"/>
      <c r="J252" s="895"/>
      <c r="K252" s="895"/>
      <c r="L252" s="896"/>
    </row>
    <row r="253" spans="2:12" x14ac:dyDescent="0.25">
      <c r="B253" s="894"/>
      <c r="C253" s="895"/>
      <c r="D253" s="895"/>
      <c r="E253" s="895"/>
      <c r="F253" s="895"/>
      <c r="G253" s="896"/>
      <c r="H253" s="894"/>
      <c r="I253" s="895"/>
      <c r="J253" s="895"/>
      <c r="K253" s="895"/>
      <c r="L253" s="896"/>
    </row>
    <row r="254" spans="2:12" x14ac:dyDescent="0.25">
      <c r="B254" s="894"/>
      <c r="C254" s="895"/>
      <c r="D254" s="895"/>
      <c r="E254" s="895"/>
      <c r="F254" s="895"/>
      <c r="G254" s="896"/>
      <c r="H254" s="894"/>
      <c r="I254" s="895"/>
      <c r="J254" s="895"/>
      <c r="K254" s="895"/>
      <c r="L254" s="896"/>
    </row>
    <row r="255" spans="2:12" x14ac:dyDescent="0.25">
      <c r="B255" s="894"/>
      <c r="C255" s="895"/>
      <c r="D255" s="895"/>
      <c r="E255" s="895"/>
      <c r="F255" s="895"/>
      <c r="G255" s="896"/>
      <c r="H255" s="894"/>
      <c r="I255" s="895"/>
      <c r="J255" s="895"/>
      <c r="K255" s="895"/>
      <c r="L255" s="896"/>
    </row>
    <row r="256" spans="2:12" x14ac:dyDescent="0.25">
      <c r="B256" s="894"/>
      <c r="C256" s="895"/>
      <c r="D256" s="895"/>
      <c r="E256" s="895"/>
      <c r="F256" s="895"/>
      <c r="G256" s="896"/>
      <c r="H256" s="894"/>
      <c r="I256" s="895"/>
      <c r="J256" s="895"/>
      <c r="K256" s="895"/>
      <c r="L256" s="896"/>
    </row>
    <row r="257" spans="2:12" x14ac:dyDescent="0.25">
      <c r="B257" s="894"/>
      <c r="C257" s="895"/>
      <c r="D257" s="895"/>
      <c r="E257" s="895"/>
      <c r="F257" s="895"/>
      <c r="G257" s="896"/>
      <c r="H257" s="894"/>
      <c r="I257" s="895"/>
      <c r="J257" s="895"/>
      <c r="K257" s="895"/>
      <c r="L257" s="896"/>
    </row>
    <row r="258" spans="2:12" x14ac:dyDescent="0.25">
      <c r="B258" s="894"/>
      <c r="C258" s="895"/>
      <c r="D258" s="895"/>
      <c r="E258" s="895"/>
      <c r="F258" s="895"/>
      <c r="G258" s="896"/>
      <c r="H258" s="894"/>
      <c r="I258" s="895"/>
      <c r="J258" s="895"/>
      <c r="K258" s="895"/>
      <c r="L258" s="896"/>
    </row>
    <row r="259" spans="2:12" ht="15.75" thickBot="1" x14ac:dyDescent="0.3">
      <c r="B259" s="996"/>
      <c r="C259" s="997"/>
      <c r="D259" s="997"/>
      <c r="E259" s="997"/>
      <c r="F259" s="997"/>
      <c r="G259" s="998"/>
      <c r="H259" s="996"/>
      <c r="I259" s="997"/>
      <c r="J259" s="997"/>
      <c r="K259" s="997"/>
      <c r="L259" s="998"/>
    </row>
    <row r="260" spans="2:12" x14ac:dyDescent="0.25">
      <c r="B260" s="988" t="s">
        <v>1259</v>
      </c>
      <c r="C260" s="989"/>
      <c r="D260" s="989"/>
      <c r="E260" s="989"/>
      <c r="F260" s="989"/>
      <c r="G260" s="990"/>
      <c r="H260" s="994" t="s">
        <v>1260</v>
      </c>
      <c r="I260" s="995"/>
      <c r="J260" s="995"/>
      <c r="K260" s="995"/>
      <c r="L260" s="995"/>
    </row>
    <row r="261" spans="2:12" ht="30" customHeight="1" thickBot="1" x14ac:dyDescent="0.3">
      <c r="B261" s="991"/>
      <c r="C261" s="992"/>
      <c r="D261" s="992"/>
      <c r="E261" s="992"/>
      <c r="F261" s="992"/>
      <c r="G261" s="993"/>
      <c r="H261" s="994"/>
      <c r="I261" s="995"/>
      <c r="J261" s="995"/>
      <c r="K261" s="995"/>
      <c r="L261" s="995"/>
    </row>
    <row r="262" spans="2:12" ht="15.75" customHeight="1" x14ac:dyDescent="0.25">
      <c r="B262" s="891"/>
      <c r="C262" s="892"/>
      <c r="D262" s="892"/>
      <c r="E262" s="892"/>
      <c r="F262" s="892"/>
      <c r="G262" s="893"/>
      <c r="H262" s="891"/>
      <c r="I262" s="892"/>
      <c r="J262" s="892"/>
      <c r="K262" s="892"/>
      <c r="L262" s="893"/>
    </row>
    <row r="263" spans="2:12" x14ac:dyDescent="0.25">
      <c r="B263" s="894"/>
      <c r="C263" s="895"/>
      <c r="D263" s="895"/>
      <c r="E263" s="895"/>
      <c r="F263" s="895"/>
      <c r="G263" s="896"/>
      <c r="H263" s="894"/>
      <c r="I263" s="895"/>
      <c r="J263" s="895"/>
      <c r="K263" s="895"/>
      <c r="L263" s="896"/>
    </row>
    <row r="264" spans="2:12" x14ac:dyDescent="0.25">
      <c r="B264" s="894"/>
      <c r="C264" s="895"/>
      <c r="D264" s="895"/>
      <c r="E264" s="895"/>
      <c r="F264" s="895"/>
      <c r="G264" s="896"/>
      <c r="H264" s="894"/>
      <c r="I264" s="895"/>
      <c r="J264" s="895"/>
      <c r="K264" s="895"/>
      <c r="L264" s="896"/>
    </row>
    <row r="265" spans="2:12" x14ac:dyDescent="0.25">
      <c r="B265" s="894"/>
      <c r="C265" s="895"/>
      <c r="D265" s="895"/>
      <c r="E265" s="895"/>
      <c r="F265" s="895"/>
      <c r="G265" s="896"/>
      <c r="H265" s="894"/>
      <c r="I265" s="895"/>
      <c r="J265" s="895"/>
      <c r="K265" s="895"/>
      <c r="L265" s="896"/>
    </row>
    <row r="266" spans="2:12" x14ac:dyDescent="0.25">
      <c r="B266" s="894"/>
      <c r="C266" s="895"/>
      <c r="D266" s="895"/>
      <c r="E266" s="895"/>
      <c r="F266" s="895"/>
      <c r="G266" s="896"/>
      <c r="H266" s="894"/>
      <c r="I266" s="895"/>
      <c r="J266" s="895"/>
      <c r="K266" s="895"/>
      <c r="L266" s="896"/>
    </row>
    <row r="267" spans="2:12" x14ac:dyDescent="0.25">
      <c r="B267" s="894"/>
      <c r="C267" s="895"/>
      <c r="D267" s="895"/>
      <c r="E267" s="895"/>
      <c r="F267" s="895"/>
      <c r="G267" s="896"/>
      <c r="H267" s="894"/>
      <c r="I267" s="895"/>
      <c r="J267" s="895"/>
      <c r="K267" s="895"/>
      <c r="L267" s="896"/>
    </row>
    <row r="268" spans="2:12" x14ac:dyDescent="0.25">
      <c r="B268" s="894"/>
      <c r="C268" s="895"/>
      <c r="D268" s="895"/>
      <c r="E268" s="895"/>
      <c r="F268" s="895"/>
      <c r="G268" s="896"/>
      <c r="H268" s="894"/>
      <c r="I268" s="895"/>
      <c r="J268" s="895"/>
      <c r="K268" s="895"/>
      <c r="L268" s="896"/>
    </row>
    <row r="269" spans="2:12" x14ac:dyDescent="0.25">
      <c r="B269" s="894"/>
      <c r="C269" s="895"/>
      <c r="D269" s="895"/>
      <c r="E269" s="895"/>
      <c r="F269" s="895"/>
      <c r="G269" s="896"/>
      <c r="H269" s="894"/>
      <c r="I269" s="895"/>
      <c r="J269" s="895"/>
      <c r="K269" s="895"/>
      <c r="L269" s="896"/>
    </row>
    <row r="270" spans="2:12" x14ac:dyDescent="0.25">
      <c r="B270" s="894"/>
      <c r="C270" s="895"/>
      <c r="D270" s="895"/>
      <c r="E270" s="895"/>
      <c r="F270" s="895"/>
      <c r="G270" s="896"/>
      <c r="H270" s="894"/>
      <c r="I270" s="895"/>
      <c r="J270" s="895"/>
      <c r="K270" s="895"/>
      <c r="L270" s="896"/>
    </row>
    <row r="271" spans="2:12" x14ac:dyDescent="0.25">
      <c r="B271" s="894"/>
      <c r="C271" s="895"/>
      <c r="D271" s="895"/>
      <c r="E271" s="895"/>
      <c r="F271" s="895"/>
      <c r="G271" s="896"/>
      <c r="H271" s="894"/>
      <c r="I271" s="895"/>
      <c r="J271" s="895"/>
      <c r="K271" s="895"/>
      <c r="L271" s="896"/>
    </row>
    <row r="272" spans="2:12" x14ac:dyDescent="0.25">
      <c r="B272" s="894"/>
      <c r="C272" s="895"/>
      <c r="D272" s="895"/>
      <c r="E272" s="895"/>
      <c r="F272" s="895"/>
      <c r="G272" s="896"/>
      <c r="H272" s="894"/>
      <c r="I272" s="895"/>
      <c r="J272" s="895"/>
      <c r="K272" s="895"/>
      <c r="L272" s="896"/>
    </row>
    <row r="273" spans="2:12" x14ac:dyDescent="0.25">
      <c r="B273" s="894"/>
      <c r="C273" s="895"/>
      <c r="D273" s="895"/>
      <c r="E273" s="895"/>
      <c r="F273" s="895"/>
      <c r="G273" s="896"/>
      <c r="H273" s="894"/>
      <c r="I273" s="895"/>
      <c r="J273" s="895"/>
      <c r="K273" s="895"/>
      <c r="L273" s="896"/>
    </row>
    <row r="274" spans="2:12" x14ac:dyDescent="0.25">
      <c r="B274" s="894"/>
      <c r="C274" s="895"/>
      <c r="D274" s="895"/>
      <c r="E274" s="895"/>
      <c r="F274" s="895"/>
      <c r="G274" s="896"/>
      <c r="H274" s="894"/>
      <c r="I274" s="895"/>
      <c r="J274" s="895"/>
      <c r="K274" s="895"/>
      <c r="L274" s="896"/>
    </row>
    <row r="275" spans="2:12" ht="15.75" thickBot="1" x14ac:dyDescent="0.3">
      <c r="B275" s="996"/>
      <c r="C275" s="997"/>
      <c r="D275" s="997"/>
      <c r="E275" s="997"/>
      <c r="F275" s="997"/>
      <c r="G275" s="998"/>
      <c r="H275" s="996"/>
      <c r="I275" s="997"/>
      <c r="J275" s="997"/>
      <c r="K275" s="997"/>
      <c r="L275" s="998"/>
    </row>
    <row r="276" spans="2:12" x14ac:dyDescent="0.25">
      <c r="B276" s="988" t="s">
        <v>1261</v>
      </c>
      <c r="C276" s="989"/>
      <c r="D276" s="989"/>
      <c r="E276" s="989"/>
      <c r="F276" s="989"/>
      <c r="G276" s="990"/>
      <c r="H276" s="994" t="s">
        <v>1262</v>
      </c>
      <c r="I276" s="995"/>
      <c r="J276" s="995"/>
      <c r="K276" s="995"/>
      <c r="L276" s="995"/>
    </row>
    <row r="277" spans="2:12" ht="30" customHeight="1" thickBot="1" x14ac:dyDescent="0.3">
      <c r="B277" s="991"/>
      <c r="C277" s="992"/>
      <c r="D277" s="992"/>
      <c r="E277" s="992"/>
      <c r="F277" s="992"/>
      <c r="G277" s="993"/>
      <c r="H277" s="994"/>
      <c r="I277" s="995"/>
      <c r="J277" s="995"/>
      <c r="K277" s="995"/>
      <c r="L277" s="995"/>
    </row>
  </sheetData>
  <mergeCells count="75">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M85"/>
    <mergeCell ref="B86:G99"/>
    <mergeCell ref="H86:L99"/>
    <mergeCell ref="B100:G101"/>
    <mergeCell ref="H100:M101"/>
    <mergeCell ref="B102:G115"/>
    <mergeCell ref="H102:L115"/>
    <mergeCell ref="B116:G117"/>
    <mergeCell ref="H116:M117"/>
    <mergeCell ref="B118:G131"/>
    <mergeCell ref="H118:L131"/>
    <mergeCell ref="B132:G133"/>
    <mergeCell ref="H132:M133"/>
    <mergeCell ref="B134:G147"/>
    <mergeCell ref="H134:L147"/>
    <mergeCell ref="B148:G149"/>
    <mergeCell ref="H148:M149"/>
    <mergeCell ref="B150:G163"/>
    <mergeCell ref="H150:L163"/>
    <mergeCell ref="B164:G165"/>
    <mergeCell ref="H164:M165"/>
    <mergeCell ref="B166:G179"/>
    <mergeCell ref="H166:L179"/>
    <mergeCell ref="B180:G181"/>
    <mergeCell ref="H180:M181"/>
    <mergeCell ref="B182:G195"/>
    <mergeCell ref="H182:L195"/>
    <mergeCell ref="B196:G197"/>
    <mergeCell ref="H196:M197"/>
    <mergeCell ref="B198:G211"/>
    <mergeCell ref="H198:L211"/>
    <mergeCell ref="B212:G213"/>
    <mergeCell ref="H212:M213"/>
    <mergeCell ref="B214:G227"/>
    <mergeCell ref="H214:L227"/>
    <mergeCell ref="B228:G229"/>
    <mergeCell ref="H228:M229"/>
    <mergeCell ref="B230:G243"/>
    <mergeCell ref="H230:L243"/>
    <mergeCell ref="B244:G245"/>
    <mergeCell ref="H244:L245"/>
    <mergeCell ref="B276:G277"/>
    <mergeCell ref="H276:L277"/>
    <mergeCell ref="B246:G259"/>
    <mergeCell ref="H246:L259"/>
    <mergeCell ref="B260:G261"/>
    <mergeCell ref="H260:L261"/>
    <mergeCell ref="B262:G275"/>
    <mergeCell ref="H262:L275"/>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E0F308-74CD-4DDB-9F0E-C46135CD5581}">
  <dimension ref="A1:K567"/>
  <sheetViews>
    <sheetView zoomScale="85" zoomScaleNormal="85" workbookViewId="0">
      <selection activeCell="L545" sqref="L545"/>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78" t="s">
        <v>251</v>
      </c>
      <c r="B1" s="897"/>
      <c r="C1" s="897"/>
      <c r="D1" s="897"/>
      <c r="E1" s="897"/>
      <c r="F1" s="897"/>
      <c r="G1" s="897"/>
      <c r="H1" s="897"/>
      <c r="I1" s="897"/>
      <c r="J1" s="897"/>
      <c r="K1" s="922"/>
    </row>
    <row r="2" spans="1:11" ht="28.5" customHeight="1" x14ac:dyDescent="0.25">
      <c r="A2" s="979"/>
      <c r="B2" s="898"/>
      <c r="C2" s="898"/>
      <c r="D2" s="898"/>
      <c r="E2" s="898"/>
      <c r="F2" s="898"/>
      <c r="G2" s="898"/>
      <c r="H2" s="898"/>
      <c r="I2" s="898"/>
      <c r="J2" s="898"/>
      <c r="K2" s="924"/>
    </row>
    <row r="3" spans="1:11" x14ac:dyDescent="0.25">
      <c r="A3" s="927" t="s">
        <v>289</v>
      </c>
      <c r="B3" s="925"/>
      <c r="C3" s="925"/>
      <c r="D3" s="926"/>
      <c r="E3" s="97">
        <v>44273</v>
      </c>
      <c r="F3" s="927" t="s">
        <v>290</v>
      </c>
      <c r="G3" s="925"/>
      <c r="H3" s="926"/>
      <c r="I3" s="928">
        <v>44279</v>
      </c>
      <c r="J3" s="925"/>
      <c r="K3" s="926"/>
    </row>
    <row r="4" spans="1:11" ht="24" x14ac:dyDescent="0.25">
      <c r="A4" s="982" t="s">
        <v>250</v>
      </c>
      <c r="B4" s="929"/>
      <c r="C4" s="929"/>
      <c r="D4" s="929"/>
      <c r="E4" s="929"/>
      <c r="F4" s="929"/>
      <c r="G4" s="930"/>
      <c r="H4" s="350" t="s">
        <v>489</v>
      </c>
      <c r="I4" s="350" t="s">
        <v>2</v>
      </c>
      <c r="J4" s="889" t="s">
        <v>0</v>
      </c>
      <c r="K4" s="933"/>
    </row>
    <row r="5" spans="1:11" ht="24.75" thickBot="1" x14ac:dyDescent="0.3">
      <c r="A5" s="1039"/>
      <c r="B5" s="931"/>
      <c r="C5" s="931"/>
      <c r="D5" s="931"/>
      <c r="E5" s="931"/>
      <c r="F5" s="931"/>
      <c r="G5" s="932"/>
      <c r="H5" s="271" t="s">
        <v>490</v>
      </c>
      <c r="I5" s="350">
        <v>2</v>
      </c>
      <c r="J5" s="889" t="s">
        <v>291</v>
      </c>
      <c r="K5" s="933"/>
    </row>
    <row r="6" spans="1:11" ht="15.75" hidden="1" thickBot="1" x14ac:dyDescent="0.3">
      <c r="A6" s="873" t="s">
        <v>452</v>
      </c>
      <c r="B6" s="874"/>
      <c r="C6" s="874"/>
      <c r="D6" s="874"/>
      <c r="E6" s="874"/>
      <c r="F6" s="875"/>
      <c r="G6" s="873" t="s">
        <v>453</v>
      </c>
      <c r="H6" s="874"/>
      <c r="I6" s="874"/>
      <c r="J6" s="874"/>
      <c r="K6" s="875"/>
    </row>
    <row r="7" spans="1:11" ht="15.75" hidden="1" thickBot="1" x14ac:dyDescent="0.3">
      <c r="A7" s="873"/>
      <c r="B7" s="874"/>
      <c r="C7" s="874"/>
      <c r="D7" s="874"/>
      <c r="E7" s="874"/>
      <c r="F7" s="875"/>
      <c r="G7" s="873"/>
      <c r="H7" s="874"/>
      <c r="I7" s="874"/>
      <c r="J7" s="874"/>
      <c r="K7" s="875"/>
    </row>
    <row r="8" spans="1:11" ht="15.75" hidden="1" thickBot="1" x14ac:dyDescent="0.3">
      <c r="A8" s="873"/>
      <c r="B8" s="874"/>
      <c r="C8" s="874"/>
      <c r="D8" s="874"/>
      <c r="E8" s="874"/>
      <c r="F8" s="875"/>
      <c r="G8" s="873"/>
      <c r="H8" s="874"/>
      <c r="I8" s="874"/>
      <c r="J8" s="874"/>
      <c r="K8" s="875"/>
    </row>
    <row r="9" spans="1:11" ht="15.75" hidden="1" thickBot="1" x14ac:dyDescent="0.3">
      <c r="A9" s="873"/>
      <c r="B9" s="874"/>
      <c r="C9" s="874"/>
      <c r="D9" s="874"/>
      <c r="E9" s="874"/>
      <c r="F9" s="875"/>
      <c r="G9" s="873"/>
      <c r="H9" s="874"/>
      <c r="I9" s="874"/>
      <c r="J9" s="874"/>
      <c r="K9" s="875"/>
    </row>
    <row r="10" spans="1:11" ht="15.75" hidden="1" thickBot="1" x14ac:dyDescent="0.3">
      <c r="A10" s="873"/>
      <c r="B10" s="874"/>
      <c r="C10" s="874"/>
      <c r="D10" s="874"/>
      <c r="E10" s="874"/>
      <c r="F10" s="875"/>
      <c r="G10" s="873"/>
      <c r="H10" s="874"/>
      <c r="I10" s="874"/>
      <c r="J10" s="874"/>
      <c r="K10" s="875"/>
    </row>
    <row r="11" spans="1:11" ht="15.75" hidden="1" thickBot="1" x14ac:dyDescent="0.3">
      <c r="A11" s="873"/>
      <c r="B11" s="874"/>
      <c r="C11" s="874"/>
      <c r="D11" s="874"/>
      <c r="E11" s="874"/>
      <c r="F11" s="875"/>
      <c r="G11" s="873"/>
      <c r="H11" s="874"/>
      <c r="I11" s="874"/>
      <c r="J11" s="874"/>
      <c r="K11" s="875"/>
    </row>
    <row r="12" spans="1:11" ht="15.75" hidden="1" thickBot="1" x14ac:dyDescent="0.3">
      <c r="A12" s="873"/>
      <c r="B12" s="874"/>
      <c r="C12" s="874"/>
      <c r="D12" s="874"/>
      <c r="E12" s="874"/>
      <c r="F12" s="875"/>
      <c r="G12" s="873"/>
      <c r="H12" s="874"/>
      <c r="I12" s="874"/>
      <c r="J12" s="874"/>
      <c r="K12" s="875"/>
    </row>
    <row r="13" spans="1:11" ht="15.75" hidden="1" thickBot="1" x14ac:dyDescent="0.3">
      <c r="A13" s="873"/>
      <c r="B13" s="874"/>
      <c r="C13" s="874"/>
      <c r="D13" s="874"/>
      <c r="E13" s="874"/>
      <c r="F13" s="875"/>
      <c r="G13" s="873"/>
      <c r="H13" s="874"/>
      <c r="I13" s="874"/>
      <c r="J13" s="874"/>
      <c r="K13" s="875"/>
    </row>
    <row r="14" spans="1:11" ht="15.75" hidden="1" thickBot="1" x14ac:dyDescent="0.3">
      <c r="A14" s="873"/>
      <c r="B14" s="874"/>
      <c r="C14" s="874"/>
      <c r="D14" s="874"/>
      <c r="E14" s="874"/>
      <c r="F14" s="875"/>
      <c r="G14" s="873"/>
      <c r="H14" s="874"/>
      <c r="I14" s="874"/>
      <c r="J14" s="874"/>
      <c r="K14" s="875"/>
    </row>
    <row r="15" spans="1:11" ht="15.75" hidden="1" thickBot="1" x14ac:dyDescent="0.3">
      <c r="A15" s="873"/>
      <c r="B15" s="874"/>
      <c r="C15" s="874"/>
      <c r="D15" s="874"/>
      <c r="E15" s="874"/>
      <c r="F15" s="875"/>
      <c r="G15" s="873"/>
      <c r="H15" s="874"/>
      <c r="I15" s="874"/>
      <c r="J15" s="874"/>
      <c r="K15" s="875"/>
    </row>
    <row r="16" spans="1:11" ht="15.75" hidden="1" thickBot="1" x14ac:dyDescent="0.3">
      <c r="A16" s="873"/>
      <c r="B16" s="874"/>
      <c r="C16" s="874"/>
      <c r="D16" s="874"/>
      <c r="E16" s="874"/>
      <c r="F16" s="875"/>
      <c r="G16" s="873"/>
      <c r="H16" s="874"/>
      <c r="I16" s="874"/>
      <c r="J16" s="874"/>
      <c r="K16" s="875"/>
    </row>
    <row r="17" spans="1:11" ht="15.75" hidden="1" thickBot="1" x14ac:dyDescent="0.3">
      <c r="A17" s="873"/>
      <c r="B17" s="874"/>
      <c r="C17" s="874"/>
      <c r="D17" s="874"/>
      <c r="E17" s="874"/>
      <c r="F17" s="875"/>
      <c r="G17" s="873"/>
      <c r="H17" s="874"/>
      <c r="I17" s="874"/>
      <c r="J17" s="874"/>
      <c r="K17" s="875"/>
    </row>
    <row r="18" spans="1:11" ht="15.75" hidden="1" thickBot="1" x14ac:dyDescent="0.3">
      <c r="A18" s="873"/>
      <c r="B18" s="874"/>
      <c r="C18" s="874"/>
      <c r="D18" s="874"/>
      <c r="E18" s="874"/>
      <c r="F18" s="875"/>
      <c r="G18" s="873"/>
      <c r="H18" s="874"/>
      <c r="I18" s="874"/>
      <c r="J18" s="874"/>
      <c r="K18" s="875"/>
    </row>
    <row r="19" spans="1:11" ht="15.75" hidden="1" thickBot="1" x14ac:dyDescent="0.3">
      <c r="A19" s="873"/>
      <c r="B19" s="874"/>
      <c r="C19" s="874"/>
      <c r="D19" s="874"/>
      <c r="E19" s="874"/>
      <c r="F19" s="875"/>
      <c r="G19" s="873"/>
      <c r="H19" s="874"/>
      <c r="I19" s="874"/>
      <c r="J19" s="874"/>
      <c r="K19" s="875"/>
    </row>
    <row r="20" spans="1:11" ht="15.75" hidden="1" thickBot="1" x14ac:dyDescent="0.3">
      <c r="A20" s="1033" t="s">
        <v>542</v>
      </c>
      <c r="B20" s="1034"/>
      <c r="C20" s="1034"/>
      <c r="D20" s="1034"/>
      <c r="E20" s="1034"/>
      <c r="F20" s="1035"/>
      <c r="G20" s="1022" t="s">
        <v>549</v>
      </c>
      <c r="H20" s="1028"/>
      <c r="I20" s="1028"/>
      <c r="J20" s="1028"/>
      <c r="K20" s="1029"/>
    </row>
    <row r="21" spans="1:11" ht="15.75" hidden="1" thickBot="1" x14ac:dyDescent="0.3">
      <c r="A21" s="1036"/>
      <c r="B21" s="1037"/>
      <c r="C21" s="1037"/>
      <c r="D21" s="1037"/>
      <c r="E21" s="1037"/>
      <c r="F21" s="1038"/>
      <c r="G21" s="1030"/>
      <c r="H21" s="1031"/>
      <c r="I21" s="1031"/>
      <c r="J21" s="1031"/>
      <c r="K21" s="1032"/>
    </row>
    <row r="22" spans="1:11" ht="15.75" hidden="1" thickBot="1" x14ac:dyDescent="0.3">
      <c r="A22" s="870" t="s">
        <v>500</v>
      </c>
      <c r="B22" s="871"/>
      <c r="C22" s="871"/>
      <c r="D22" s="871"/>
      <c r="E22" s="871"/>
      <c r="F22" s="872"/>
      <c r="G22" s="870" t="s">
        <v>501</v>
      </c>
      <c r="H22" s="871"/>
      <c r="I22" s="871"/>
      <c r="J22" s="871"/>
      <c r="K22" s="872"/>
    </row>
    <row r="23" spans="1:11" ht="15.75" hidden="1" thickBot="1" x14ac:dyDescent="0.3">
      <c r="A23" s="873"/>
      <c r="B23" s="874"/>
      <c r="C23" s="874"/>
      <c r="D23" s="874"/>
      <c r="E23" s="874"/>
      <c r="F23" s="875"/>
      <c r="G23" s="873"/>
      <c r="H23" s="874"/>
      <c r="I23" s="874"/>
      <c r="J23" s="874"/>
      <c r="K23" s="875"/>
    </row>
    <row r="24" spans="1:11" ht="15.75" hidden="1" thickBot="1" x14ac:dyDescent="0.3">
      <c r="A24" s="873"/>
      <c r="B24" s="874"/>
      <c r="C24" s="874"/>
      <c r="D24" s="874"/>
      <c r="E24" s="874"/>
      <c r="F24" s="875"/>
      <c r="G24" s="873"/>
      <c r="H24" s="874"/>
      <c r="I24" s="874"/>
      <c r="J24" s="874"/>
      <c r="K24" s="875"/>
    </row>
    <row r="25" spans="1:11" ht="15.75" hidden="1" thickBot="1" x14ac:dyDescent="0.3">
      <c r="A25" s="873"/>
      <c r="B25" s="874"/>
      <c r="C25" s="874"/>
      <c r="D25" s="874"/>
      <c r="E25" s="874"/>
      <c r="F25" s="875"/>
      <c r="G25" s="873"/>
      <c r="H25" s="874"/>
      <c r="I25" s="874"/>
      <c r="J25" s="874"/>
      <c r="K25" s="875"/>
    </row>
    <row r="26" spans="1:11" ht="15.75" hidden="1" thickBot="1" x14ac:dyDescent="0.3">
      <c r="A26" s="873"/>
      <c r="B26" s="874"/>
      <c r="C26" s="874"/>
      <c r="D26" s="874"/>
      <c r="E26" s="874"/>
      <c r="F26" s="875"/>
      <c r="G26" s="873"/>
      <c r="H26" s="874"/>
      <c r="I26" s="874"/>
      <c r="J26" s="874"/>
      <c r="K26" s="875"/>
    </row>
    <row r="27" spans="1:11" ht="15.75" hidden="1" thickBot="1" x14ac:dyDescent="0.3">
      <c r="A27" s="873"/>
      <c r="B27" s="874"/>
      <c r="C27" s="874"/>
      <c r="D27" s="874"/>
      <c r="E27" s="874"/>
      <c r="F27" s="875"/>
      <c r="G27" s="873"/>
      <c r="H27" s="874"/>
      <c r="I27" s="874"/>
      <c r="J27" s="874"/>
      <c r="K27" s="875"/>
    </row>
    <row r="28" spans="1:11" ht="15.75" hidden="1" thickBot="1" x14ac:dyDescent="0.3">
      <c r="A28" s="873"/>
      <c r="B28" s="874"/>
      <c r="C28" s="874"/>
      <c r="D28" s="874"/>
      <c r="E28" s="874"/>
      <c r="F28" s="875"/>
      <c r="G28" s="873"/>
      <c r="H28" s="874"/>
      <c r="I28" s="874"/>
      <c r="J28" s="874"/>
      <c r="K28" s="875"/>
    </row>
    <row r="29" spans="1:11" ht="15.75" hidden="1" thickBot="1" x14ac:dyDescent="0.3">
      <c r="A29" s="873"/>
      <c r="B29" s="874"/>
      <c r="C29" s="874"/>
      <c r="D29" s="874"/>
      <c r="E29" s="874"/>
      <c r="F29" s="875"/>
      <c r="G29" s="873"/>
      <c r="H29" s="874"/>
      <c r="I29" s="874"/>
      <c r="J29" s="874"/>
      <c r="K29" s="875"/>
    </row>
    <row r="30" spans="1:11" ht="15.75" hidden="1" thickBot="1" x14ac:dyDescent="0.3">
      <c r="A30" s="873"/>
      <c r="B30" s="874"/>
      <c r="C30" s="874"/>
      <c r="D30" s="874"/>
      <c r="E30" s="874"/>
      <c r="F30" s="875"/>
      <c r="G30" s="873"/>
      <c r="H30" s="874"/>
      <c r="I30" s="874"/>
      <c r="J30" s="874"/>
      <c r="K30" s="875"/>
    </row>
    <row r="31" spans="1:11" ht="15.75" hidden="1" thickBot="1" x14ac:dyDescent="0.3">
      <c r="A31" s="873"/>
      <c r="B31" s="874"/>
      <c r="C31" s="874"/>
      <c r="D31" s="874"/>
      <c r="E31" s="874"/>
      <c r="F31" s="875"/>
      <c r="G31" s="873"/>
      <c r="H31" s="874"/>
      <c r="I31" s="874"/>
      <c r="J31" s="874"/>
      <c r="K31" s="875"/>
    </row>
    <row r="32" spans="1:11" ht="15.75" hidden="1" thickBot="1" x14ac:dyDescent="0.3">
      <c r="A32" s="873"/>
      <c r="B32" s="874"/>
      <c r="C32" s="874"/>
      <c r="D32" s="874"/>
      <c r="E32" s="874"/>
      <c r="F32" s="875"/>
      <c r="G32" s="873"/>
      <c r="H32" s="874"/>
      <c r="I32" s="874"/>
      <c r="J32" s="874"/>
      <c r="K32" s="875"/>
    </row>
    <row r="33" spans="1:11" ht="15.75" hidden="1" thickBot="1" x14ac:dyDescent="0.3">
      <c r="A33" s="873"/>
      <c r="B33" s="874"/>
      <c r="C33" s="874"/>
      <c r="D33" s="874"/>
      <c r="E33" s="874"/>
      <c r="F33" s="875"/>
      <c r="G33" s="873"/>
      <c r="H33" s="874"/>
      <c r="I33" s="874"/>
      <c r="J33" s="874"/>
      <c r="K33" s="875"/>
    </row>
    <row r="34" spans="1:11" ht="15.75" hidden="1" thickBot="1" x14ac:dyDescent="0.3">
      <c r="A34" s="873"/>
      <c r="B34" s="874"/>
      <c r="C34" s="874"/>
      <c r="D34" s="874"/>
      <c r="E34" s="874"/>
      <c r="F34" s="875"/>
      <c r="G34" s="873"/>
      <c r="H34" s="874"/>
      <c r="I34" s="874"/>
      <c r="J34" s="874"/>
      <c r="K34" s="875"/>
    </row>
    <row r="35" spans="1:11" ht="15.75" hidden="1" thickBot="1" x14ac:dyDescent="0.3">
      <c r="A35" s="873"/>
      <c r="B35" s="874"/>
      <c r="C35" s="874"/>
      <c r="D35" s="874"/>
      <c r="E35" s="874"/>
      <c r="F35" s="875"/>
      <c r="G35" s="873"/>
      <c r="H35" s="874"/>
      <c r="I35" s="874"/>
      <c r="J35" s="874"/>
      <c r="K35" s="875"/>
    </row>
    <row r="36" spans="1:11" ht="15.75" hidden="1" thickBot="1" x14ac:dyDescent="0.3">
      <c r="A36" s="1033" t="s">
        <v>526</v>
      </c>
      <c r="B36" s="1034"/>
      <c r="C36" s="1034"/>
      <c r="D36" s="1034"/>
      <c r="E36" s="1034"/>
      <c r="F36" s="1035"/>
      <c r="G36" s="1022" t="s">
        <v>530</v>
      </c>
      <c r="H36" s="1028"/>
      <c r="I36" s="1028"/>
      <c r="J36" s="1028"/>
      <c r="K36" s="1029"/>
    </row>
    <row r="37" spans="1:11" ht="15.75" hidden="1" thickBot="1" x14ac:dyDescent="0.3">
      <c r="A37" s="1036"/>
      <c r="B37" s="1037"/>
      <c r="C37" s="1037"/>
      <c r="D37" s="1037"/>
      <c r="E37" s="1037"/>
      <c r="F37" s="1038"/>
      <c r="G37" s="1030"/>
      <c r="H37" s="1031"/>
      <c r="I37" s="1031"/>
      <c r="J37" s="1031"/>
      <c r="K37" s="1032"/>
    </row>
    <row r="38" spans="1:11" ht="15.75" hidden="1" thickBot="1" x14ac:dyDescent="0.3">
      <c r="A38" s="870" t="s">
        <v>502</v>
      </c>
      <c r="B38" s="871"/>
      <c r="C38" s="871"/>
      <c r="D38" s="871"/>
      <c r="E38" s="871"/>
      <c r="F38" s="872"/>
      <c r="G38" s="870" t="s">
        <v>503</v>
      </c>
      <c r="H38" s="871"/>
      <c r="I38" s="871"/>
      <c r="J38" s="871"/>
      <c r="K38" s="872"/>
    </row>
    <row r="39" spans="1:11" ht="15.75" hidden="1" thickBot="1" x14ac:dyDescent="0.3">
      <c r="A39" s="873"/>
      <c r="B39" s="874"/>
      <c r="C39" s="874"/>
      <c r="D39" s="874"/>
      <c r="E39" s="874"/>
      <c r="F39" s="875"/>
      <c r="G39" s="873"/>
      <c r="H39" s="874"/>
      <c r="I39" s="874"/>
      <c r="J39" s="874"/>
      <c r="K39" s="875"/>
    </row>
    <row r="40" spans="1:11" ht="15.75" hidden="1" thickBot="1" x14ac:dyDescent="0.3">
      <c r="A40" s="873"/>
      <c r="B40" s="874"/>
      <c r="C40" s="874"/>
      <c r="D40" s="874"/>
      <c r="E40" s="874"/>
      <c r="F40" s="875"/>
      <c r="G40" s="873"/>
      <c r="H40" s="874"/>
      <c r="I40" s="874"/>
      <c r="J40" s="874"/>
      <c r="K40" s="875"/>
    </row>
    <row r="41" spans="1:11" ht="15.75" hidden="1" thickBot="1" x14ac:dyDescent="0.3">
      <c r="A41" s="873"/>
      <c r="B41" s="874"/>
      <c r="C41" s="874"/>
      <c r="D41" s="874"/>
      <c r="E41" s="874"/>
      <c r="F41" s="875"/>
      <c r="G41" s="873"/>
      <c r="H41" s="874"/>
      <c r="I41" s="874"/>
      <c r="J41" s="874"/>
      <c r="K41" s="875"/>
    </row>
    <row r="42" spans="1:11" ht="15.75" hidden="1" thickBot="1" x14ac:dyDescent="0.3">
      <c r="A42" s="873"/>
      <c r="B42" s="874"/>
      <c r="C42" s="874"/>
      <c r="D42" s="874"/>
      <c r="E42" s="874"/>
      <c r="F42" s="875"/>
      <c r="G42" s="873"/>
      <c r="H42" s="874"/>
      <c r="I42" s="874"/>
      <c r="J42" s="874"/>
      <c r="K42" s="875"/>
    </row>
    <row r="43" spans="1:11" ht="15.75" hidden="1" thickBot="1" x14ac:dyDescent="0.3">
      <c r="A43" s="873"/>
      <c r="B43" s="874"/>
      <c r="C43" s="874"/>
      <c r="D43" s="874"/>
      <c r="E43" s="874"/>
      <c r="F43" s="875"/>
      <c r="G43" s="873"/>
      <c r="H43" s="874"/>
      <c r="I43" s="874"/>
      <c r="J43" s="874"/>
      <c r="K43" s="875"/>
    </row>
    <row r="44" spans="1:11" ht="15.75" hidden="1" thickBot="1" x14ac:dyDescent="0.3">
      <c r="A44" s="873"/>
      <c r="B44" s="874"/>
      <c r="C44" s="874"/>
      <c r="D44" s="874"/>
      <c r="E44" s="874"/>
      <c r="F44" s="875"/>
      <c r="G44" s="873"/>
      <c r="H44" s="874"/>
      <c r="I44" s="874"/>
      <c r="J44" s="874"/>
      <c r="K44" s="875"/>
    </row>
    <row r="45" spans="1:11" ht="15.75" hidden="1" thickBot="1" x14ac:dyDescent="0.3">
      <c r="A45" s="873"/>
      <c r="B45" s="874"/>
      <c r="C45" s="874"/>
      <c r="D45" s="874"/>
      <c r="E45" s="874"/>
      <c r="F45" s="875"/>
      <c r="G45" s="873"/>
      <c r="H45" s="874"/>
      <c r="I45" s="874"/>
      <c r="J45" s="874"/>
      <c r="K45" s="875"/>
    </row>
    <row r="46" spans="1:11" ht="15.75" hidden="1" thickBot="1" x14ac:dyDescent="0.3">
      <c r="A46" s="873"/>
      <c r="B46" s="874"/>
      <c r="C46" s="874"/>
      <c r="D46" s="874"/>
      <c r="E46" s="874"/>
      <c r="F46" s="875"/>
      <c r="G46" s="873"/>
      <c r="H46" s="874"/>
      <c r="I46" s="874"/>
      <c r="J46" s="874"/>
      <c r="K46" s="875"/>
    </row>
    <row r="47" spans="1:11" ht="15.75" hidden="1" thickBot="1" x14ac:dyDescent="0.3">
      <c r="A47" s="873"/>
      <c r="B47" s="874"/>
      <c r="C47" s="874"/>
      <c r="D47" s="874"/>
      <c r="E47" s="874"/>
      <c r="F47" s="875"/>
      <c r="G47" s="873"/>
      <c r="H47" s="874"/>
      <c r="I47" s="874"/>
      <c r="J47" s="874"/>
      <c r="K47" s="875"/>
    </row>
    <row r="48" spans="1:11" ht="15.75" hidden="1" thickBot="1" x14ac:dyDescent="0.3">
      <c r="A48" s="873"/>
      <c r="B48" s="874"/>
      <c r="C48" s="874"/>
      <c r="D48" s="874"/>
      <c r="E48" s="874"/>
      <c r="F48" s="875"/>
      <c r="G48" s="873"/>
      <c r="H48" s="874"/>
      <c r="I48" s="874"/>
      <c r="J48" s="874"/>
      <c r="K48" s="875"/>
    </row>
    <row r="49" spans="1:11" ht="15.75" hidden="1" thickBot="1" x14ac:dyDescent="0.3">
      <c r="A49" s="873"/>
      <c r="B49" s="874"/>
      <c r="C49" s="874"/>
      <c r="D49" s="874"/>
      <c r="E49" s="874"/>
      <c r="F49" s="875"/>
      <c r="G49" s="873"/>
      <c r="H49" s="874"/>
      <c r="I49" s="874"/>
      <c r="J49" s="874"/>
      <c r="K49" s="875"/>
    </row>
    <row r="50" spans="1:11" ht="15.75" hidden="1" thickBot="1" x14ac:dyDescent="0.3">
      <c r="A50" s="873"/>
      <c r="B50" s="874"/>
      <c r="C50" s="874"/>
      <c r="D50" s="874"/>
      <c r="E50" s="874"/>
      <c r="F50" s="875"/>
      <c r="G50" s="873"/>
      <c r="H50" s="874"/>
      <c r="I50" s="874"/>
      <c r="J50" s="874"/>
      <c r="K50" s="875"/>
    </row>
    <row r="51" spans="1:11" ht="15.75" hidden="1" thickBot="1" x14ac:dyDescent="0.3">
      <c r="A51" s="873"/>
      <c r="B51" s="874"/>
      <c r="C51" s="874"/>
      <c r="D51" s="874"/>
      <c r="E51" s="874"/>
      <c r="F51" s="875"/>
      <c r="G51" s="873"/>
      <c r="H51" s="874"/>
      <c r="I51" s="874"/>
      <c r="J51" s="874"/>
      <c r="K51" s="875"/>
    </row>
    <row r="52" spans="1:11" ht="15.75" hidden="1" thickBot="1" x14ac:dyDescent="0.3">
      <c r="A52" s="1022" t="s">
        <v>525</v>
      </c>
      <c r="B52" s="1028"/>
      <c r="C52" s="1028"/>
      <c r="D52" s="1028"/>
      <c r="E52" s="1028"/>
      <c r="F52" s="1029"/>
      <c r="G52" s="1022" t="s">
        <v>531</v>
      </c>
      <c r="H52" s="1028"/>
      <c r="I52" s="1028"/>
      <c r="J52" s="1028"/>
      <c r="K52" s="1029"/>
    </row>
    <row r="53" spans="1:11" ht="15.75" hidden="1" thickBot="1" x14ac:dyDescent="0.3">
      <c r="A53" s="1030"/>
      <c r="B53" s="1031"/>
      <c r="C53" s="1031"/>
      <c r="D53" s="1031"/>
      <c r="E53" s="1031"/>
      <c r="F53" s="1032"/>
      <c r="G53" s="1030"/>
      <c r="H53" s="1031"/>
      <c r="I53" s="1031"/>
      <c r="J53" s="1031"/>
      <c r="K53" s="1032"/>
    </row>
    <row r="54" spans="1:11" ht="15.75" hidden="1" thickBot="1" x14ac:dyDescent="0.3">
      <c r="A54" s="873"/>
      <c r="B54" s="874"/>
      <c r="C54" s="874"/>
      <c r="D54" s="874"/>
      <c r="E54" s="874"/>
      <c r="F54" s="875"/>
      <c r="G54" s="873" t="s">
        <v>453</v>
      </c>
      <c r="H54" s="874"/>
      <c r="I54" s="874"/>
      <c r="J54" s="874"/>
      <c r="K54" s="875"/>
    </row>
    <row r="55" spans="1:11" ht="15.75" hidden="1" thickBot="1" x14ac:dyDescent="0.3">
      <c r="A55" s="873"/>
      <c r="B55" s="874"/>
      <c r="C55" s="874"/>
      <c r="D55" s="874"/>
      <c r="E55" s="874"/>
      <c r="F55" s="875"/>
      <c r="G55" s="873"/>
      <c r="H55" s="874"/>
      <c r="I55" s="874"/>
      <c r="J55" s="874"/>
      <c r="K55" s="875"/>
    </row>
    <row r="56" spans="1:11" ht="15.75" hidden="1" thickBot="1" x14ac:dyDescent="0.3">
      <c r="A56" s="873"/>
      <c r="B56" s="874"/>
      <c r="C56" s="874"/>
      <c r="D56" s="874"/>
      <c r="E56" s="874"/>
      <c r="F56" s="875"/>
      <c r="G56" s="873"/>
      <c r="H56" s="874"/>
      <c r="I56" s="874"/>
      <c r="J56" s="874"/>
      <c r="K56" s="875"/>
    </row>
    <row r="57" spans="1:11" ht="15.75" hidden="1" thickBot="1" x14ac:dyDescent="0.3">
      <c r="A57" s="873"/>
      <c r="B57" s="874"/>
      <c r="C57" s="874"/>
      <c r="D57" s="874"/>
      <c r="E57" s="874"/>
      <c r="F57" s="875"/>
      <c r="G57" s="873"/>
      <c r="H57" s="874"/>
      <c r="I57" s="874"/>
      <c r="J57" s="874"/>
      <c r="K57" s="875"/>
    </row>
    <row r="58" spans="1:11" ht="15.75" hidden="1" thickBot="1" x14ac:dyDescent="0.3">
      <c r="A58" s="873"/>
      <c r="B58" s="874"/>
      <c r="C58" s="874"/>
      <c r="D58" s="874"/>
      <c r="E58" s="874"/>
      <c r="F58" s="875"/>
      <c r="G58" s="873"/>
      <c r="H58" s="874"/>
      <c r="I58" s="874"/>
      <c r="J58" s="874"/>
      <c r="K58" s="875"/>
    </row>
    <row r="59" spans="1:11" ht="15.75" hidden="1" thickBot="1" x14ac:dyDescent="0.3">
      <c r="A59" s="873"/>
      <c r="B59" s="874"/>
      <c r="C59" s="874"/>
      <c r="D59" s="874"/>
      <c r="E59" s="874"/>
      <c r="F59" s="875"/>
      <c r="G59" s="873"/>
      <c r="H59" s="874"/>
      <c r="I59" s="874"/>
      <c r="J59" s="874"/>
      <c r="K59" s="875"/>
    </row>
    <row r="60" spans="1:11" ht="15.75" hidden="1" thickBot="1" x14ac:dyDescent="0.3">
      <c r="A60" s="873"/>
      <c r="B60" s="874"/>
      <c r="C60" s="874"/>
      <c r="D60" s="874"/>
      <c r="E60" s="874"/>
      <c r="F60" s="875"/>
      <c r="G60" s="873"/>
      <c r="H60" s="874"/>
      <c r="I60" s="874"/>
      <c r="J60" s="874"/>
      <c r="K60" s="875"/>
    </row>
    <row r="61" spans="1:11" ht="15.75" hidden="1" thickBot="1" x14ac:dyDescent="0.3">
      <c r="A61" s="873"/>
      <c r="B61" s="874"/>
      <c r="C61" s="874"/>
      <c r="D61" s="874"/>
      <c r="E61" s="874"/>
      <c r="F61" s="875"/>
      <c r="G61" s="873"/>
      <c r="H61" s="874"/>
      <c r="I61" s="874"/>
      <c r="J61" s="874"/>
      <c r="K61" s="875"/>
    </row>
    <row r="62" spans="1:11" ht="15.75" hidden="1" thickBot="1" x14ac:dyDescent="0.3">
      <c r="A62" s="873"/>
      <c r="B62" s="874"/>
      <c r="C62" s="874"/>
      <c r="D62" s="874"/>
      <c r="E62" s="874"/>
      <c r="F62" s="875"/>
      <c r="G62" s="873"/>
      <c r="H62" s="874"/>
      <c r="I62" s="874"/>
      <c r="J62" s="874"/>
      <c r="K62" s="875"/>
    </row>
    <row r="63" spans="1:11" ht="15.75" hidden="1" thickBot="1" x14ac:dyDescent="0.3">
      <c r="A63" s="873"/>
      <c r="B63" s="874"/>
      <c r="C63" s="874"/>
      <c r="D63" s="874"/>
      <c r="E63" s="874"/>
      <c r="F63" s="875"/>
      <c r="G63" s="873"/>
      <c r="H63" s="874"/>
      <c r="I63" s="874"/>
      <c r="J63" s="874"/>
      <c r="K63" s="875"/>
    </row>
    <row r="64" spans="1:11" ht="14.25" hidden="1" customHeight="1" x14ac:dyDescent="0.25">
      <c r="A64" s="873"/>
      <c r="B64" s="874"/>
      <c r="C64" s="874"/>
      <c r="D64" s="874"/>
      <c r="E64" s="874"/>
      <c r="F64" s="875"/>
      <c r="G64" s="873"/>
      <c r="H64" s="874"/>
      <c r="I64" s="874"/>
      <c r="J64" s="874"/>
      <c r="K64" s="875"/>
    </row>
    <row r="65" spans="1:11" ht="19.5" hidden="1" customHeight="1" x14ac:dyDescent="0.25">
      <c r="A65" s="873"/>
      <c r="B65" s="874"/>
      <c r="C65" s="874"/>
      <c r="D65" s="874"/>
      <c r="E65" s="874"/>
      <c r="F65" s="875"/>
      <c r="G65" s="873"/>
      <c r="H65" s="874"/>
      <c r="I65" s="874"/>
      <c r="J65" s="874"/>
      <c r="K65" s="875"/>
    </row>
    <row r="66" spans="1:11" ht="15.75" hidden="1" thickBot="1" x14ac:dyDescent="0.3">
      <c r="A66" s="873"/>
      <c r="B66" s="874"/>
      <c r="C66" s="874"/>
      <c r="D66" s="874"/>
      <c r="E66" s="874"/>
      <c r="F66" s="875"/>
      <c r="G66" s="873"/>
      <c r="H66" s="874"/>
      <c r="I66" s="874"/>
      <c r="J66" s="874"/>
      <c r="K66" s="875"/>
    </row>
    <row r="67" spans="1:11" ht="15.75" hidden="1" thickBot="1" x14ac:dyDescent="0.3">
      <c r="A67" s="873"/>
      <c r="B67" s="874"/>
      <c r="C67" s="874"/>
      <c r="D67" s="874"/>
      <c r="E67" s="874"/>
      <c r="F67" s="875"/>
      <c r="G67" s="873"/>
      <c r="H67" s="874"/>
      <c r="I67" s="874"/>
      <c r="J67" s="874"/>
      <c r="K67" s="875"/>
    </row>
    <row r="68" spans="1:11" ht="15.75" hidden="1" thickBot="1" x14ac:dyDescent="0.3">
      <c r="A68" s="1033" t="s">
        <v>595</v>
      </c>
      <c r="B68" s="1034"/>
      <c r="C68" s="1034"/>
      <c r="D68" s="1034"/>
      <c r="E68" s="1034"/>
      <c r="F68" s="1035"/>
      <c r="G68" s="1022" t="s">
        <v>596</v>
      </c>
      <c r="H68" s="1028"/>
      <c r="I68" s="1028"/>
      <c r="J68" s="1028"/>
      <c r="K68" s="1029"/>
    </row>
    <row r="69" spans="1:11" ht="15.75" hidden="1" thickBot="1" x14ac:dyDescent="0.3">
      <c r="A69" s="1036"/>
      <c r="B69" s="1037"/>
      <c r="C69" s="1037"/>
      <c r="D69" s="1037"/>
      <c r="E69" s="1037"/>
      <c r="F69" s="1038"/>
      <c r="G69" s="1030"/>
      <c r="H69" s="1031"/>
      <c r="I69" s="1031"/>
      <c r="J69" s="1031"/>
      <c r="K69" s="1032"/>
    </row>
    <row r="70" spans="1:11" x14ac:dyDescent="0.25">
      <c r="A70" s="870" t="s">
        <v>500</v>
      </c>
      <c r="B70" s="871"/>
      <c r="C70" s="871"/>
      <c r="D70" s="871"/>
      <c r="E70" s="871"/>
      <c r="F70" s="872"/>
      <c r="G70" s="870" t="s">
        <v>501</v>
      </c>
      <c r="H70" s="871"/>
      <c r="I70" s="871"/>
      <c r="J70" s="871"/>
      <c r="K70" s="872"/>
    </row>
    <row r="71" spans="1:11" x14ac:dyDescent="0.25">
      <c r="A71" s="873"/>
      <c r="B71" s="874"/>
      <c r="C71" s="874"/>
      <c r="D71" s="874"/>
      <c r="E71" s="874"/>
      <c r="F71" s="875"/>
      <c r="G71" s="873"/>
      <c r="H71" s="874"/>
      <c r="I71" s="874"/>
      <c r="J71" s="874"/>
      <c r="K71" s="875"/>
    </row>
    <row r="72" spans="1:11" x14ac:dyDescent="0.25">
      <c r="A72" s="873"/>
      <c r="B72" s="874"/>
      <c r="C72" s="874"/>
      <c r="D72" s="874"/>
      <c r="E72" s="874"/>
      <c r="F72" s="875"/>
      <c r="G72" s="873"/>
      <c r="H72" s="874"/>
      <c r="I72" s="874"/>
      <c r="J72" s="874"/>
      <c r="K72" s="875"/>
    </row>
    <row r="73" spans="1:11" x14ac:dyDescent="0.25">
      <c r="A73" s="873"/>
      <c r="B73" s="874"/>
      <c r="C73" s="874"/>
      <c r="D73" s="874"/>
      <c r="E73" s="874"/>
      <c r="F73" s="875"/>
      <c r="G73" s="873"/>
      <c r="H73" s="874"/>
      <c r="I73" s="874"/>
      <c r="J73" s="874"/>
      <c r="K73" s="875"/>
    </row>
    <row r="74" spans="1:11" x14ac:dyDescent="0.25">
      <c r="A74" s="873"/>
      <c r="B74" s="874"/>
      <c r="C74" s="874"/>
      <c r="D74" s="874"/>
      <c r="E74" s="874"/>
      <c r="F74" s="875"/>
      <c r="G74" s="873"/>
      <c r="H74" s="874"/>
      <c r="I74" s="874"/>
      <c r="J74" s="874"/>
      <c r="K74" s="875"/>
    </row>
    <row r="75" spans="1:11" x14ac:dyDescent="0.25">
      <c r="A75" s="873"/>
      <c r="B75" s="874"/>
      <c r="C75" s="874"/>
      <c r="D75" s="874"/>
      <c r="E75" s="874"/>
      <c r="F75" s="875"/>
      <c r="G75" s="873"/>
      <c r="H75" s="874"/>
      <c r="I75" s="874"/>
      <c r="J75" s="874"/>
      <c r="K75" s="875"/>
    </row>
    <row r="76" spans="1:11" x14ac:dyDescent="0.25">
      <c r="A76" s="873"/>
      <c r="B76" s="874"/>
      <c r="C76" s="874"/>
      <c r="D76" s="874"/>
      <c r="E76" s="874"/>
      <c r="F76" s="875"/>
      <c r="G76" s="873"/>
      <c r="H76" s="874"/>
      <c r="I76" s="874"/>
      <c r="J76" s="874"/>
      <c r="K76" s="875"/>
    </row>
    <row r="77" spans="1:11" x14ac:dyDescent="0.25">
      <c r="A77" s="873"/>
      <c r="B77" s="874"/>
      <c r="C77" s="874"/>
      <c r="D77" s="874"/>
      <c r="E77" s="874"/>
      <c r="F77" s="875"/>
      <c r="G77" s="873"/>
      <c r="H77" s="874"/>
      <c r="I77" s="874"/>
      <c r="J77" s="874"/>
      <c r="K77" s="875"/>
    </row>
    <row r="78" spans="1:11" x14ac:dyDescent="0.25">
      <c r="A78" s="873"/>
      <c r="B78" s="874"/>
      <c r="C78" s="874"/>
      <c r="D78" s="874"/>
      <c r="E78" s="874"/>
      <c r="F78" s="875"/>
      <c r="G78" s="873"/>
      <c r="H78" s="874"/>
      <c r="I78" s="874"/>
      <c r="J78" s="874"/>
      <c r="K78" s="875"/>
    </row>
    <row r="79" spans="1:11" x14ac:dyDescent="0.25">
      <c r="A79" s="873"/>
      <c r="B79" s="874"/>
      <c r="C79" s="874"/>
      <c r="D79" s="874"/>
      <c r="E79" s="874"/>
      <c r="F79" s="875"/>
      <c r="G79" s="873"/>
      <c r="H79" s="874"/>
      <c r="I79" s="874"/>
      <c r="J79" s="874"/>
      <c r="K79" s="875"/>
    </row>
    <row r="80" spans="1:11" x14ac:dyDescent="0.25">
      <c r="A80" s="873"/>
      <c r="B80" s="874"/>
      <c r="C80" s="874"/>
      <c r="D80" s="874"/>
      <c r="E80" s="874"/>
      <c r="F80" s="875"/>
      <c r="G80" s="873"/>
      <c r="H80" s="874"/>
      <c r="I80" s="874"/>
      <c r="J80" s="874"/>
      <c r="K80" s="875"/>
    </row>
    <row r="81" spans="1:11" x14ac:dyDescent="0.25">
      <c r="A81" s="873"/>
      <c r="B81" s="874"/>
      <c r="C81" s="874"/>
      <c r="D81" s="874"/>
      <c r="E81" s="874"/>
      <c r="F81" s="875"/>
      <c r="G81" s="873"/>
      <c r="H81" s="874"/>
      <c r="I81" s="874"/>
      <c r="J81" s="874"/>
      <c r="K81" s="875"/>
    </row>
    <row r="82" spans="1:11" x14ac:dyDescent="0.25">
      <c r="A82" s="873"/>
      <c r="B82" s="874"/>
      <c r="C82" s="874"/>
      <c r="D82" s="874"/>
      <c r="E82" s="874"/>
      <c r="F82" s="875"/>
      <c r="G82" s="873"/>
      <c r="H82" s="874"/>
      <c r="I82" s="874"/>
      <c r="J82" s="874"/>
      <c r="K82" s="875"/>
    </row>
    <row r="83" spans="1:11" ht="15.75" thickBot="1" x14ac:dyDescent="0.3">
      <c r="A83" s="873"/>
      <c r="B83" s="874"/>
      <c r="C83" s="874"/>
      <c r="D83" s="874"/>
      <c r="E83" s="874"/>
      <c r="F83" s="875"/>
      <c r="G83" s="873"/>
      <c r="H83" s="874"/>
      <c r="I83" s="874"/>
      <c r="J83" s="874"/>
      <c r="K83" s="875"/>
    </row>
    <row r="84" spans="1:11" x14ac:dyDescent="0.25">
      <c r="A84" s="1033" t="s">
        <v>1292</v>
      </c>
      <c r="B84" s="1034"/>
      <c r="C84" s="1034"/>
      <c r="D84" s="1034"/>
      <c r="E84" s="1034"/>
      <c r="F84" s="1035"/>
      <c r="G84" s="1022" t="s">
        <v>1293</v>
      </c>
      <c r="H84" s="1028"/>
      <c r="I84" s="1028"/>
      <c r="J84" s="1028"/>
      <c r="K84" s="1029"/>
    </row>
    <row r="85" spans="1:11" ht="15.75" thickBot="1" x14ac:dyDescent="0.3">
      <c r="A85" s="1036"/>
      <c r="B85" s="1037"/>
      <c r="C85" s="1037"/>
      <c r="D85" s="1037"/>
      <c r="E85" s="1037"/>
      <c r="F85" s="1038"/>
      <c r="G85" s="1030"/>
      <c r="H85" s="1031"/>
      <c r="I85" s="1031"/>
      <c r="J85" s="1031"/>
      <c r="K85" s="1032"/>
    </row>
    <row r="86" spans="1:11" ht="15.75" hidden="1" thickBot="1" x14ac:dyDescent="0.3">
      <c r="A86" s="870" t="s">
        <v>502</v>
      </c>
      <c r="B86" s="871"/>
      <c r="C86" s="871"/>
      <c r="D86" s="871"/>
      <c r="E86" s="871"/>
      <c r="F86" s="872"/>
      <c r="G86" s="870" t="s">
        <v>503</v>
      </c>
      <c r="H86" s="871"/>
      <c r="I86" s="871"/>
      <c r="J86" s="871"/>
      <c r="K86" s="872"/>
    </row>
    <row r="87" spans="1:11" ht="15.75" hidden="1" thickBot="1" x14ac:dyDescent="0.3">
      <c r="A87" s="873"/>
      <c r="B87" s="874"/>
      <c r="C87" s="874"/>
      <c r="D87" s="874"/>
      <c r="E87" s="874"/>
      <c r="F87" s="875"/>
      <c r="G87" s="873"/>
      <c r="H87" s="874"/>
      <c r="I87" s="874"/>
      <c r="J87" s="874"/>
      <c r="K87" s="875"/>
    </row>
    <row r="88" spans="1:11" ht="15.75" hidden="1" thickBot="1" x14ac:dyDescent="0.3">
      <c r="A88" s="873"/>
      <c r="B88" s="874"/>
      <c r="C88" s="874"/>
      <c r="D88" s="874"/>
      <c r="E88" s="874"/>
      <c r="F88" s="875"/>
      <c r="G88" s="873"/>
      <c r="H88" s="874"/>
      <c r="I88" s="874"/>
      <c r="J88" s="874"/>
      <c r="K88" s="875"/>
    </row>
    <row r="89" spans="1:11" ht="15.75" hidden="1" thickBot="1" x14ac:dyDescent="0.3">
      <c r="A89" s="873"/>
      <c r="B89" s="874"/>
      <c r="C89" s="874"/>
      <c r="D89" s="874"/>
      <c r="E89" s="874"/>
      <c r="F89" s="875"/>
      <c r="G89" s="873"/>
      <c r="H89" s="874"/>
      <c r="I89" s="874"/>
      <c r="J89" s="874"/>
      <c r="K89" s="875"/>
    </row>
    <row r="90" spans="1:11" ht="15.75" hidden="1" thickBot="1" x14ac:dyDescent="0.3">
      <c r="A90" s="873"/>
      <c r="B90" s="874"/>
      <c r="C90" s="874"/>
      <c r="D90" s="874"/>
      <c r="E90" s="874"/>
      <c r="F90" s="875"/>
      <c r="G90" s="873"/>
      <c r="H90" s="874"/>
      <c r="I90" s="874"/>
      <c r="J90" s="874"/>
      <c r="K90" s="875"/>
    </row>
    <row r="91" spans="1:11" ht="15.75" hidden="1" thickBot="1" x14ac:dyDescent="0.3">
      <c r="A91" s="873"/>
      <c r="B91" s="874"/>
      <c r="C91" s="874"/>
      <c r="D91" s="874"/>
      <c r="E91" s="874"/>
      <c r="F91" s="875"/>
      <c r="G91" s="873"/>
      <c r="H91" s="874"/>
      <c r="I91" s="874"/>
      <c r="J91" s="874"/>
      <c r="K91" s="875"/>
    </row>
    <row r="92" spans="1:11" ht="15.75" hidden="1" thickBot="1" x14ac:dyDescent="0.3">
      <c r="A92" s="873"/>
      <c r="B92" s="874"/>
      <c r="C92" s="874"/>
      <c r="D92" s="874"/>
      <c r="E92" s="874"/>
      <c r="F92" s="875"/>
      <c r="G92" s="873"/>
      <c r="H92" s="874"/>
      <c r="I92" s="874"/>
      <c r="J92" s="874"/>
      <c r="K92" s="875"/>
    </row>
    <row r="93" spans="1:11" ht="15.75" hidden="1" thickBot="1" x14ac:dyDescent="0.3">
      <c r="A93" s="873"/>
      <c r="B93" s="874"/>
      <c r="C93" s="874"/>
      <c r="D93" s="874"/>
      <c r="E93" s="874"/>
      <c r="F93" s="875"/>
      <c r="G93" s="873"/>
      <c r="H93" s="874"/>
      <c r="I93" s="874"/>
      <c r="J93" s="874"/>
      <c r="K93" s="875"/>
    </row>
    <row r="94" spans="1:11" ht="15.75" hidden="1" thickBot="1" x14ac:dyDescent="0.3">
      <c r="A94" s="873"/>
      <c r="B94" s="874"/>
      <c r="C94" s="874"/>
      <c r="D94" s="874"/>
      <c r="E94" s="874"/>
      <c r="F94" s="875"/>
      <c r="G94" s="873"/>
      <c r="H94" s="874"/>
      <c r="I94" s="874"/>
      <c r="J94" s="874"/>
      <c r="K94" s="875"/>
    </row>
    <row r="95" spans="1:11" ht="15.75" hidden="1" thickBot="1" x14ac:dyDescent="0.3">
      <c r="A95" s="873"/>
      <c r="B95" s="874"/>
      <c r="C95" s="874"/>
      <c r="D95" s="874"/>
      <c r="E95" s="874"/>
      <c r="F95" s="875"/>
      <c r="G95" s="873"/>
      <c r="H95" s="874"/>
      <c r="I95" s="874"/>
      <c r="J95" s="874"/>
      <c r="K95" s="875"/>
    </row>
    <row r="96" spans="1:11" ht="15.75" hidden="1" thickBot="1" x14ac:dyDescent="0.3">
      <c r="A96" s="873"/>
      <c r="B96" s="874"/>
      <c r="C96" s="874"/>
      <c r="D96" s="874"/>
      <c r="E96" s="874"/>
      <c r="F96" s="875"/>
      <c r="G96" s="873"/>
      <c r="H96" s="874"/>
      <c r="I96" s="874"/>
      <c r="J96" s="874"/>
      <c r="K96" s="875"/>
    </row>
    <row r="97" spans="1:11" ht="15.75" hidden="1" thickBot="1" x14ac:dyDescent="0.3">
      <c r="A97" s="873"/>
      <c r="B97" s="874"/>
      <c r="C97" s="874"/>
      <c r="D97" s="874"/>
      <c r="E97" s="874"/>
      <c r="F97" s="875"/>
      <c r="G97" s="873"/>
      <c r="H97" s="874"/>
      <c r="I97" s="874"/>
      <c r="J97" s="874"/>
      <c r="K97" s="875"/>
    </row>
    <row r="98" spans="1:11" ht="15.75" hidden="1" thickBot="1" x14ac:dyDescent="0.3">
      <c r="A98" s="873"/>
      <c r="B98" s="874"/>
      <c r="C98" s="874"/>
      <c r="D98" s="874"/>
      <c r="E98" s="874"/>
      <c r="F98" s="875"/>
      <c r="G98" s="873"/>
      <c r="H98" s="874"/>
      <c r="I98" s="874"/>
      <c r="J98" s="874"/>
      <c r="K98" s="875"/>
    </row>
    <row r="99" spans="1:11" ht="15.75" hidden="1" thickBot="1" x14ac:dyDescent="0.3">
      <c r="A99" s="873"/>
      <c r="B99" s="874"/>
      <c r="C99" s="874"/>
      <c r="D99" s="874"/>
      <c r="E99" s="874"/>
      <c r="F99" s="875"/>
      <c r="G99" s="873"/>
      <c r="H99" s="874"/>
      <c r="I99" s="874"/>
      <c r="J99" s="874"/>
      <c r="K99" s="875"/>
    </row>
    <row r="100" spans="1:11" ht="15.75" hidden="1" thickBot="1" x14ac:dyDescent="0.3">
      <c r="A100" s="1022" t="s">
        <v>755</v>
      </c>
      <c r="B100" s="1028"/>
      <c r="C100" s="1028"/>
      <c r="D100" s="1028"/>
      <c r="E100" s="1028"/>
      <c r="F100" s="1029"/>
      <c r="G100" s="1022" t="s">
        <v>756</v>
      </c>
      <c r="H100" s="1028"/>
      <c r="I100" s="1028"/>
      <c r="J100" s="1028"/>
      <c r="K100" s="1029"/>
    </row>
    <row r="101" spans="1:11" ht="15.75" hidden="1" thickBot="1" x14ac:dyDescent="0.3">
      <c r="A101" s="1030"/>
      <c r="B101" s="1031"/>
      <c r="C101" s="1031"/>
      <c r="D101" s="1031"/>
      <c r="E101" s="1031"/>
      <c r="F101" s="1032"/>
      <c r="G101" s="1030"/>
      <c r="H101" s="1031"/>
      <c r="I101" s="1031"/>
      <c r="J101" s="1031"/>
      <c r="K101" s="1032"/>
    </row>
    <row r="102" spans="1:11" ht="15.75" hidden="1" thickBot="1" x14ac:dyDescent="0.3">
      <c r="A102" s="873" t="s">
        <v>452</v>
      </c>
      <c r="B102" s="874"/>
      <c r="C102" s="874"/>
      <c r="D102" s="874"/>
      <c r="E102" s="874"/>
      <c r="F102" s="875"/>
      <c r="G102" s="873" t="s">
        <v>453</v>
      </c>
      <c r="H102" s="874"/>
      <c r="I102" s="874"/>
      <c r="J102" s="874"/>
      <c r="K102" s="875"/>
    </row>
    <row r="103" spans="1:11" ht="15.75" hidden="1" thickBot="1" x14ac:dyDescent="0.3">
      <c r="A103" s="873"/>
      <c r="B103" s="874"/>
      <c r="C103" s="874"/>
      <c r="D103" s="874"/>
      <c r="E103" s="874"/>
      <c r="F103" s="875"/>
      <c r="G103" s="873"/>
      <c r="H103" s="874"/>
      <c r="I103" s="874"/>
      <c r="J103" s="874"/>
      <c r="K103" s="875"/>
    </row>
    <row r="104" spans="1:11" ht="15.75" hidden="1" thickBot="1" x14ac:dyDescent="0.3">
      <c r="A104" s="873"/>
      <c r="B104" s="874"/>
      <c r="C104" s="874"/>
      <c r="D104" s="874"/>
      <c r="E104" s="874"/>
      <c r="F104" s="875"/>
      <c r="G104" s="873"/>
      <c r="H104" s="874"/>
      <c r="I104" s="874"/>
      <c r="J104" s="874"/>
      <c r="K104" s="875"/>
    </row>
    <row r="105" spans="1:11" ht="15.75" hidden="1" thickBot="1" x14ac:dyDescent="0.3">
      <c r="A105" s="873"/>
      <c r="B105" s="874"/>
      <c r="C105" s="874"/>
      <c r="D105" s="874"/>
      <c r="E105" s="874"/>
      <c r="F105" s="875"/>
      <c r="G105" s="873"/>
      <c r="H105" s="874"/>
      <c r="I105" s="874"/>
      <c r="J105" s="874"/>
      <c r="K105" s="875"/>
    </row>
    <row r="106" spans="1:11" ht="15.75" hidden="1" thickBot="1" x14ac:dyDescent="0.3">
      <c r="A106" s="873"/>
      <c r="B106" s="874"/>
      <c r="C106" s="874"/>
      <c r="D106" s="874"/>
      <c r="E106" s="874"/>
      <c r="F106" s="875"/>
      <c r="G106" s="873"/>
      <c r="H106" s="874"/>
      <c r="I106" s="874"/>
      <c r="J106" s="874"/>
      <c r="K106" s="875"/>
    </row>
    <row r="107" spans="1:11" ht="15.75" hidden="1" thickBot="1" x14ac:dyDescent="0.3">
      <c r="A107" s="873"/>
      <c r="B107" s="874"/>
      <c r="C107" s="874"/>
      <c r="D107" s="874"/>
      <c r="E107" s="874"/>
      <c r="F107" s="875"/>
      <c r="G107" s="873"/>
      <c r="H107" s="874"/>
      <c r="I107" s="874"/>
      <c r="J107" s="874"/>
      <c r="K107" s="875"/>
    </row>
    <row r="108" spans="1:11" ht="15.75" hidden="1" thickBot="1" x14ac:dyDescent="0.3">
      <c r="A108" s="873"/>
      <c r="B108" s="874"/>
      <c r="C108" s="874"/>
      <c r="D108" s="874"/>
      <c r="E108" s="874"/>
      <c r="F108" s="875"/>
      <c r="G108" s="873"/>
      <c r="H108" s="874"/>
      <c r="I108" s="874"/>
      <c r="J108" s="874"/>
      <c r="K108" s="875"/>
    </row>
    <row r="109" spans="1:11" ht="15.75" hidden="1" thickBot="1" x14ac:dyDescent="0.3">
      <c r="A109" s="873"/>
      <c r="B109" s="874"/>
      <c r="C109" s="874"/>
      <c r="D109" s="874"/>
      <c r="E109" s="874"/>
      <c r="F109" s="875"/>
      <c r="G109" s="873"/>
      <c r="H109" s="874"/>
      <c r="I109" s="874"/>
      <c r="J109" s="874"/>
      <c r="K109" s="875"/>
    </row>
    <row r="110" spans="1:11" ht="15.75" hidden="1" thickBot="1" x14ac:dyDescent="0.3">
      <c r="A110" s="873"/>
      <c r="B110" s="874"/>
      <c r="C110" s="874"/>
      <c r="D110" s="874"/>
      <c r="E110" s="874"/>
      <c r="F110" s="875"/>
      <c r="G110" s="873"/>
      <c r="H110" s="874"/>
      <c r="I110" s="874"/>
      <c r="J110" s="874"/>
      <c r="K110" s="875"/>
    </row>
    <row r="111" spans="1:11" ht="15.75" hidden="1" thickBot="1" x14ac:dyDescent="0.3">
      <c r="A111" s="873"/>
      <c r="B111" s="874"/>
      <c r="C111" s="874"/>
      <c r="D111" s="874"/>
      <c r="E111" s="874"/>
      <c r="F111" s="875"/>
      <c r="G111" s="873"/>
      <c r="H111" s="874"/>
      <c r="I111" s="874"/>
      <c r="J111" s="874"/>
      <c r="K111" s="875"/>
    </row>
    <row r="112" spans="1:11" ht="15.75" hidden="1" thickBot="1" x14ac:dyDescent="0.3">
      <c r="A112" s="873"/>
      <c r="B112" s="874"/>
      <c r="C112" s="874"/>
      <c r="D112" s="874"/>
      <c r="E112" s="874"/>
      <c r="F112" s="875"/>
      <c r="G112" s="873"/>
      <c r="H112" s="874"/>
      <c r="I112" s="874"/>
      <c r="J112" s="874"/>
      <c r="K112" s="875"/>
    </row>
    <row r="113" spans="1:11" ht="15.75" hidden="1" thickBot="1" x14ac:dyDescent="0.3">
      <c r="A113" s="873"/>
      <c r="B113" s="874"/>
      <c r="C113" s="874"/>
      <c r="D113" s="874"/>
      <c r="E113" s="874"/>
      <c r="F113" s="875"/>
      <c r="G113" s="873"/>
      <c r="H113" s="874"/>
      <c r="I113" s="874"/>
      <c r="J113" s="874"/>
      <c r="K113" s="875"/>
    </row>
    <row r="114" spans="1:11" ht="15.75" hidden="1" thickBot="1" x14ac:dyDescent="0.3">
      <c r="A114" s="873"/>
      <c r="B114" s="874"/>
      <c r="C114" s="874"/>
      <c r="D114" s="874"/>
      <c r="E114" s="874"/>
      <c r="F114" s="875"/>
      <c r="G114" s="873"/>
      <c r="H114" s="874"/>
      <c r="I114" s="874"/>
      <c r="J114" s="874"/>
      <c r="K114" s="875"/>
    </row>
    <row r="115" spans="1:11" ht="15.75" hidden="1" thickBot="1" x14ac:dyDescent="0.3">
      <c r="A115" s="873"/>
      <c r="B115" s="874"/>
      <c r="C115" s="874"/>
      <c r="D115" s="874"/>
      <c r="E115" s="874"/>
      <c r="F115" s="875"/>
      <c r="G115" s="873"/>
      <c r="H115" s="874"/>
      <c r="I115" s="874"/>
      <c r="J115" s="874"/>
      <c r="K115" s="875"/>
    </row>
    <row r="116" spans="1:11" ht="15.75" hidden="1" thickBot="1" x14ac:dyDescent="0.3">
      <c r="A116" s="1033" t="s">
        <v>593</v>
      </c>
      <c r="B116" s="1034"/>
      <c r="C116" s="1034"/>
      <c r="D116" s="1034"/>
      <c r="E116" s="1034"/>
      <c r="F116" s="1035"/>
      <c r="G116" s="1022" t="s">
        <v>594</v>
      </c>
      <c r="H116" s="1028"/>
      <c r="I116" s="1028"/>
      <c r="J116" s="1028"/>
      <c r="K116" s="1029"/>
    </row>
    <row r="117" spans="1:11" ht="15.75" hidden="1" thickBot="1" x14ac:dyDescent="0.3">
      <c r="A117" s="1036"/>
      <c r="B117" s="1037"/>
      <c r="C117" s="1037"/>
      <c r="D117" s="1037"/>
      <c r="E117" s="1037"/>
      <c r="F117" s="1038"/>
      <c r="G117" s="1030"/>
      <c r="H117" s="1031"/>
      <c r="I117" s="1031"/>
      <c r="J117" s="1031"/>
      <c r="K117" s="1032"/>
    </row>
    <row r="118" spans="1:11" ht="15.75" hidden="1" thickBot="1" x14ac:dyDescent="0.3">
      <c r="A118" s="873" t="s">
        <v>452</v>
      </c>
      <c r="B118" s="874"/>
      <c r="C118" s="874"/>
      <c r="D118" s="874"/>
      <c r="E118" s="874"/>
      <c r="F118" s="875"/>
      <c r="G118" s="873" t="s">
        <v>453</v>
      </c>
      <c r="H118" s="874"/>
      <c r="I118" s="874"/>
      <c r="J118" s="874"/>
      <c r="K118" s="875"/>
    </row>
    <row r="119" spans="1:11" ht="15.75" hidden="1" thickBot="1" x14ac:dyDescent="0.3">
      <c r="A119" s="873"/>
      <c r="B119" s="874"/>
      <c r="C119" s="874"/>
      <c r="D119" s="874"/>
      <c r="E119" s="874"/>
      <c r="F119" s="875"/>
      <c r="G119" s="873"/>
      <c r="H119" s="874"/>
      <c r="I119" s="874"/>
      <c r="J119" s="874"/>
      <c r="K119" s="875"/>
    </row>
    <row r="120" spans="1:11" ht="15.75" hidden="1" thickBot="1" x14ac:dyDescent="0.3">
      <c r="A120" s="873"/>
      <c r="B120" s="874"/>
      <c r="C120" s="874"/>
      <c r="D120" s="874"/>
      <c r="E120" s="874"/>
      <c r="F120" s="875"/>
      <c r="G120" s="873"/>
      <c r="H120" s="874"/>
      <c r="I120" s="874"/>
      <c r="J120" s="874"/>
      <c r="K120" s="875"/>
    </row>
    <row r="121" spans="1:11" ht="15.75" hidden="1" thickBot="1" x14ac:dyDescent="0.3">
      <c r="A121" s="873"/>
      <c r="B121" s="874"/>
      <c r="C121" s="874"/>
      <c r="D121" s="874"/>
      <c r="E121" s="874"/>
      <c r="F121" s="875"/>
      <c r="G121" s="873"/>
      <c r="H121" s="874"/>
      <c r="I121" s="874"/>
      <c r="J121" s="874"/>
      <c r="K121" s="875"/>
    </row>
    <row r="122" spans="1:11" ht="15.75" hidden="1" thickBot="1" x14ac:dyDescent="0.3">
      <c r="A122" s="873"/>
      <c r="B122" s="874"/>
      <c r="C122" s="874"/>
      <c r="D122" s="874"/>
      <c r="E122" s="874"/>
      <c r="F122" s="875"/>
      <c r="G122" s="873"/>
      <c r="H122" s="874"/>
      <c r="I122" s="874"/>
      <c r="J122" s="874"/>
      <c r="K122" s="875"/>
    </row>
    <row r="123" spans="1:11" ht="15.75" hidden="1" thickBot="1" x14ac:dyDescent="0.3">
      <c r="A123" s="873"/>
      <c r="B123" s="874"/>
      <c r="C123" s="874"/>
      <c r="D123" s="874"/>
      <c r="E123" s="874"/>
      <c r="F123" s="875"/>
      <c r="G123" s="873"/>
      <c r="H123" s="874"/>
      <c r="I123" s="874"/>
      <c r="J123" s="874"/>
      <c r="K123" s="875"/>
    </row>
    <row r="124" spans="1:11" ht="15.75" hidden="1" thickBot="1" x14ac:dyDescent="0.3">
      <c r="A124" s="873"/>
      <c r="B124" s="874"/>
      <c r="C124" s="874"/>
      <c r="D124" s="874"/>
      <c r="E124" s="874"/>
      <c r="F124" s="875"/>
      <c r="G124" s="873"/>
      <c r="H124" s="874"/>
      <c r="I124" s="874"/>
      <c r="J124" s="874"/>
      <c r="K124" s="875"/>
    </row>
    <row r="125" spans="1:11" ht="15.75" hidden="1" thickBot="1" x14ac:dyDescent="0.3">
      <c r="A125" s="873"/>
      <c r="B125" s="874"/>
      <c r="C125" s="874"/>
      <c r="D125" s="874"/>
      <c r="E125" s="874"/>
      <c r="F125" s="875"/>
      <c r="G125" s="873"/>
      <c r="H125" s="874"/>
      <c r="I125" s="874"/>
      <c r="J125" s="874"/>
      <c r="K125" s="875"/>
    </row>
    <row r="126" spans="1:11" ht="15.75" hidden="1" thickBot="1" x14ac:dyDescent="0.3">
      <c r="A126" s="873"/>
      <c r="B126" s="874"/>
      <c r="C126" s="874"/>
      <c r="D126" s="874"/>
      <c r="E126" s="874"/>
      <c r="F126" s="875"/>
      <c r="G126" s="873"/>
      <c r="H126" s="874"/>
      <c r="I126" s="874"/>
      <c r="J126" s="874"/>
      <c r="K126" s="875"/>
    </row>
    <row r="127" spans="1:11" ht="15.75" hidden="1" thickBot="1" x14ac:dyDescent="0.3">
      <c r="A127" s="873"/>
      <c r="B127" s="874"/>
      <c r="C127" s="874"/>
      <c r="D127" s="874"/>
      <c r="E127" s="874"/>
      <c r="F127" s="875"/>
      <c r="G127" s="873"/>
      <c r="H127" s="874"/>
      <c r="I127" s="874"/>
      <c r="J127" s="874"/>
      <c r="K127" s="875"/>
    </row>
    <row r="128" spans="1:11" ht="15.75" hidden="1" thickBot="1" x14ac:dyDescent="0.3">
      <c r="A128" s="873"/>
      <c r="B128" s="874"/>
      <c r="C128" s="874"/>
      <c r="D128" s="874"/>
      <c r="E128" s="874"/>
      <c r="F128" s="875"/>
      <c r="G128" s="873"/>
      <c r="H128" s="874"/>
      <c r="I128" s="874"/>
      <c r="J128" s="874"/>
      <c r="K128" s="875"/>
    </row>
    <row r="129" spans="1:11" ht="15.75" hidden="1" thickBot="1" x14ac:dyDescent="0.3">
      <c r="A129" s="873"/>
      <c r="B129" s="874"/>
      <c r="C129" s="874"/>
      <c r="D129" s="874"/>
      <c r="E129" s="874"/>
      <c r="F129" s="875"/>
      <c r="G129" s="873"/>
      <c r="H129" s="874"/>
      <c r="I129" s="874"/>
      <c r="J129" s="874"/>
      <c r="K129" s="875"/>
    </row>
    <row r="130" spans="1:11" ht="15.75" hidden="1" thickBot="1" x14ac:dyDescent="0.3">
      <c r="A130" s="873"/>
      <c r="B130" s="874"/>
      <c r="C130" s="874"/>
      <c r="D130" s="874"/>
      <c r="E130" s="874"/>
      <c r="F130" s="875"/>
      <c r="G130" s="873"/>
      <c r="H130" s="874"/>
      <c r="I130" s="874"/>
      <c r="J130" s="874"/>
      <c r="K130" s="875"/>
    </row>
    <row r="131" spans="1:11" ht="15.75" hidden="1" thickBot="1" x14ac:dyDescent="0.3">
      <c r="A131" s="873"/>
      <c r="B131" s="874"/>
      <c r="C131" s="874"/>
      <c r="D131" s="874"/>
      <c r="E131" s="874"/>
      <c r="F131" s="875"/>
      <c r="G131" s="873"/>
      <c r="H131" s="874"/>
      <c r="I131" s="874"/>
      <c r="J131" s="874"/>
      <c r="K131" s="875"/>
    </row>
    <row r="132" spans="1:11" ht="15.75" hidden="1" thickBot="1" x14ac:dyDescent="0.3">
      <c r="A132" s="1033" t="s">
        <v>968</v>
      </c>
      <c r="B132" s="1034"/>
      <c r="C132" s="1034"/>
      <c r="D132" s="1034"/>
      <c r="E132" s="1034"/>
      <c r="F132" s="1035"/>
      <c r="G132" s="1022" t="s">
        <v>969</v>
      </c>
      <c r="H132" s="1028"/>
      <c r="I132" s="1028"/>
      <c r="J132" s="1028"/>
      <c r="K132" s="1029"/>
    </row>
    <row r="133" spans="1:11" ht="15.75" hidden="1" thickBot="1" x14ac:dyDescent="0.3">
      <c r="A133" s="1036"/>
      <c r="B133" s="1037"/>
      <c r="C133" s="1037"/>
      <c r="D133" s="1037"/>
      <c r="E133" s="1037"/>
      <c r="F133" s="1038"/>
      <c r="G133" s="1030"/>
      <c r="H133" s="1031"/>
      <c r="I133" s="1031"/>
      <c r="J133" s="1031"/>
      <c r="K133" s="1032"/>
    </row>
    <row r="134" spans="1:11" x14ac:dyDescent="0.25">
      <c r="A134" s="870" t="s">
        <v>500</v>
      </c>
      <c r="B134" s="871"/>
      <c r="C134" s="871"/>
      <c r="D134" s="871"/>
      <c r="E134" s="871"/>
      <c r="F134" s="872"/>
      <c r="G134" s="870" t="s">
        <v>501</v>
      </c>
      <c r="H134" s="871"/>
      <c r="I134" s="871"/>
      <c r="J134" s="871"/>
      <c r="K134" s="872"/>
    </row>
    <row r="135" spans="1:11" x14ac:dyDescent="0.25">
      <c r="A135" s="873"/>
      <c r="B135" s="874"/>
      <c r="C135" s="874"/>
      <c r="D135" s="874"/>
      <c r="E135" s="874"/>
      <c r="F135" s="875"/>
      <c r="G135" s="873"/>
      <c r="H135" s="874"/>
      <c r="I135" s="874"/>
      <c r="J135" s="874"/>
      <c r="K135" s="875"/>
    </row>
    <row r="136" spans="1:11" x14ac:dyDescent="0.25">
      <c r="A136" s="873"/>
      <c r="B136" s="874"/>
      <c r="C136" s="874"/>
      <c r="D136" s="874"/>
      <c r="E136" s="874"/>
      <c r="F136" s="875"/>
      <c r="G136" s="873"/>
      <c r="H136" s="874"/>
      <c r="I136" s="874"/>
      <c r="J136" s="874"/>
      <c r="K136" s="875"/>
    </row>
    <row r="137" spans="1:11" x14ac:dyDescent="0.25">
      <c r="A137" s="873"/>
      <c r="B137" s="874"/>
      <c r="C137" s="874"/>
      <c r="D137" s="874"/>
      <c r="E137" s="874"/>
      <c r="F137" s="875"/>
      <c r="G137" s="873"/>
      <c r="H137" s="874"/>
      <c r="I137" s="874"/>
      <c r="J137" s="874"/>
      <c r="K137" s="875"/>
    </row>
    <row r="138" spans="1:11" x14ac:dyDescent="0.25">
      <c r="A138" s="873"/>
      <c r="B138" s="874"/>
      <c r="C138" s="874"/>
      <c r="D138" s="874"/>
      <c r="E138" s="874"/>
      <c r="F138" s="875"/>
      <c r="G138" s="873"/>
      <c r="H138" s="874"/>
      <c r="I138" s="874"/>
      <c r="J138" s="874"/>
      <c r="K138" s="875"/>
    </row>
    <row r="139" spans="1:11" x14ac:dyDescent="0.25">
      <c r="A139" s="873"/>
      <c r="B139" s="874"/>
      <c r="C139" s="874"/>
      <c r="D139" s="874"/>
      <c r="E139" s="874"/>
      <c r="F139" s="875"/>
      <c r="G139" s="873"/>
      <c r="H139" s="874"/>
      <c r="I139" s="874"/>
      <c r="J139" s="874"/>
      <c r="K139" s="875"/>
    </row>
    <row r="140" spans="1:11" x14ac:dyDescent="0.25">
      <c r="A140" s="873"/>
      <c r="B140" s="874"/>
      <c r="C140" s="874"/>
      <c r="D140" s="874"/>
      <c r="E140" s="874"/>
      <c r="F140" s="875"/>
      <c r="G140" s="873"/>
      <c r="H140" s="874"/>
      <c r="I140" s="874"/>
      <c r="J140" s="874"/>
      <c r="K140" s="875"/>
    </row>
    <row r="141" spans="1:11" x14ac:dyDescent="0.25">
      <c r="A141" s="873"/>
      <c r="B141" s="874"/>
      <c r="C141" s="874"/>
      <c r="D141" s="874"/>
      <c r="E141" s="874"/>
      <c r="F141" s="875"/>
      <c r="G141" s="873"/>
      <c r="H141" s="874"/>
      <c r="I141" s="874"/>
      <c r="J141" s="874"/>
      <c r="K141" s="875"/>
    </row>
    <row r="142" spans="1:11" x14ac:dyDescent="0.25">
      <c r="A142" s="873"/>
      <c r="B142" s="874"/>
      <c r="C142" s="874"/>
      <c r="D142" s="874"/>
      <c r="E142" s="874"/>
      <c r="F142" s="875"/>
      <c r="G142" s="873"/>
      <c r="H142" s="874"/>
      <c r="I142" s="874"/>
      <c r="J142" s="874"/>
      <c r="K142" s="875"/>
    </row>
    <row r="143" spans="1:11" x14ac:dyDescent="0.25">
      <c r="A143" s="873"/>
      <c r="B143" s="874"/>
      <c r="C143" s="874"/>
      <c r="D143" s="874"/>
      <c r="E143" s="874"/>
      <c r="F143" s="875"/>
      <c r="G143" s="873"/>
      <c r="H143" s="874"/>
      <c r="I143" s="874"/>
      <c r="J143" s="874"/>
      <c r="K143" s="875"/>
    </row>
    <row r="144" spans="1:11" x14ac:dyDescent="0.25">
      <c r="A144" s="873"/>
      <c r="B144" s="874"/>
      <c r="C144" s="874"/>
      <c r="D144" s="874"/>
      <c r="E144" s="874"/>
      <c r="F144" s="875"/>
      <c r="G144" s="873"/>
      <c r="H144" s="874"/>
      <c r="I144" s="874"/>
      <c r="J144" s="874"/>
      <c r="K144" s="875"/>
    </row>
    <row r="145" spans="1:11" x14ac:dyDescent="0.25">
      <c r="A145" s="873"/>
      <c r="B145" s="874"/>
      <c r="C145" s="874"/>
      <c r="D145" s="874"/>
      <c r="E145" s="874"/>
      <c r="F145" s="875"/>
      <c r="G145" s="873"/>
      <c r="H145" s="874"/>
      <c r="I145" s="874"/>
      <c r="J145" s="874"/>
      <c r="K145" s="875"/>
    </row>
    <row r="146" spans="1:11" x14ac:dyDescent="0.25">
      <c r="A146" s="873"/>
      <c r="B146" s="874"/>
      <c r="C146" s="874"/>
      <c r="D146" s="874"/>
      <c r="E146" s="874"/>
      <c r="F146" s="875"/>
      <c r="G146" s="873"/>
      <c r="H146" s="874"/>
      <c r="I146" s="874"/>
      <c r="J146" s="874"/>
      <c r="K146" s="875"/>
    </row>
    <row r="147" spans="1:11" ht="15.75" thickBot="1" x14ac:dyDescent="0.3">
      <c r="A147" s="873"/>
      <c r="B147" s="874"/>
      <c r="C147" s="874"/>
      <c r="D147" s="874"/>
      <c r="E147" s="874"/>
      <c r="F147" s="875"/>
      <c r="G147" s="873"/>
      <c r="H147" s="874"/>
      <c r="I147" s="874"/>
      <c r="J147" s="874"/>
      <c r="K147" s="875"/>
    </row>
    <row r="148" spans="1:11" x14ac:dyDescent="0.25">
      <c r="A148" s="1033" t="s">
        <v>1294</v>
      </c>
      <c r="B148" s="1034"/>
      <c r="C148" s="1034"/>
      <c r="D148" s="1034"/>
      <c r="E148" s="1034"/>
      <c r="F148" s="1035"/>
      <c r="G148" s="1022" t="s">
        <v>1295</v>
      </c>
      <c r="H148" s="1028"/>
      <c r="I148" s="1028"/>
      <c r="J148" s="1028"/>
      <c r="K148" s="1029"/>
    </row>
    <row r="149" spans="1:11" ht="15.75" thickBot="1" x14ac:dyDescent="0.3">
      <c r="A149" s="1036"/>
      <c r="B149" s="1037"/>
      <c r="C149" s="1037"/>
      <c r="D149" s="1037"/>
      <c r="E149" s="1037"/>
      <c r="F149" s="1038"/>
      <c r="G149" s="1030"/>
      <c r="H149" s="1031"/>
      <c r="I149" s="1031"/>
      <c r="J149" s="1031"/>
      <c r="K149" s="1032"/>
    </row>
    <row r="150" spans="1:11" ht="0.75" customHeight="1" thickBot="1" x14ac:dyDescent="0.3">
      <c r="A150" s="1036"/>
      <c r="B150" s="1037"/>
      <c r="C150" s="1037"/>
      <c r="D150" s="1037"/>
      <c r="E150" s="1037"/>
      <c r="F150" s="1038"/>
      <c r="G150" s="1030"/>
      <c r="H150" s="1031"/>
      <c r="I150" s="1031"/>
      <c r="J150" s="1031"/>
      <c r="K150" s="1032"/>
    </row>
    <row r="151" spans="1:11" ht="15" customHeight="1" x14ac:dyDescent="0.25">
      <c r="A151" s="870" t="s">
        <v>500</v>
      </c>
      <c r="B151" s="871"/>
      <c r="C151" s="871"/>
      <c r="D151" s="871"/>
      <c r="E151" s="871"/>
      <c r="F151" s="872"/>
      <c r="G151" s="870" t="s">
        <v>501</v>
      </c>
      <c r="H151" s="871"/>
      <c r="I151" s="871"/>
      <c r="J151" s="871"/>
      <c r="K151" s="872"/>
    </row>
    <row r="152" spans="1:11" ht="15" customHeight="1" x14ac:dyDescent="0.25">
      <c r="A152" s="873"/>
      <c r="B152" s="874"/>
      <c r="C152" s="874"/>
      <c r="D152" s="874"/>
      <c r="E152" s="874"/>
      <c r="F152" s="875"/>
      <c r="G152" s="873"/>
      <c r="H152" s="874"/>
      <c r="I152" s="874"/>
      <c r="J152" s="874"/>
      <c r="K152" s="875"/>
    </row>
    <row r="153" spans="1:11" ht="15" customHeight="1" x14ac:dyDescent="0.25">
      <c r="A153" s="873"/>
      <c r="B153" s="874"/>
      <c r="C153" s="874"/>
      <c r="D153" s="874"/>
      <c r="E153" s="874"/>
      <c r="F153" s="875"/>
      <c r="G153" s="873"/>
      <c r="H153" s="874"/>
      <c r="I153" s="874"/>
      <c r="J153" s="874"/>
      <c r="K153" s="875"/>
    </row>
    <row r="154" spans="1:11" ht="15" customHeight="1" x14ac:dyDescent="0.25">
      <c r="A154" s="873"/>
      <c r="B154" s="874"/>
      <c r="C154" s="874"/>
      <c r="D154" s="874"/>
      <c r="E154" s="874"/>
      <c r="F154" s="875"/>
      <c r="G154" s="873"/>
      <c r="H154" s="874"/>
      <c r="I154" s="874"/>
      <c r="J154" s="874"/>
      <c r="K154" s="875"/>
    </row>
    <row r="155" spans="1:11" ht="15" customHeight="1" x14ac:dyDescent="0.25">
      <c r="A155" s="873"/>
      <c r="B155" s="874"/>
      <c r="C155" s="874"/>
      <c r="D155" s="874"/>
      <c r="E155" s="874"/>
      <c r="F155" s="875"/>
      <c r="G155" s="873"/>
      <c r="H155" s="874"/>
      <c r="I155" s="874"/>
      <c r="J155" s="874"/>
      <c r="K155" s="875"/>
    </row>
    <row r="156" spans="1:11" ht="15" customHeight="1" x14ac:dyDescent="0.25">
      <c r="A156" s="873"/>
      <c r="B156" s="874"/>
      <c r="C156" s="874"/>
      <c r="D156" s="874"/>
      <c r="E156" s="874"/>
      <c r="F156" s="875"/>
      <c r="G156" s="873"/>
      <c r="H156" s="874"/>
      <c r="I156" s="874"/>
      <c r="J156" s="874"/>
      <c r="K156" s="875"/>
    </row>
    <row r="157" spans="1:11" ht="15" customHeight="1" x14ac:dyDescent="0.25">
      <c r="A157" s="873"/>
      <c r="B157" s="874"/>
      <c r="C157" s="874"/>
      <c r="D157" s="874"/>
      <c r="E157" s="874"/>
      <c r="F157" s="875"/>
      <c r="G157" s="873"/>
      <c r="H157" s="874"/>
      <c r="I157" s="874"/>
      <c r="J157" s="874"/>
      <c r="K157" s="875"/>
    </row>
    <row r="158" spans="1:11" ht="15" customHeight="1" x14ac:dyDescent="0.25">
      <c r="A158" s="873"/>
      <c r="B158" s="874"/>
      <c r="C158" s="874"/>
      <c r="D158" s="874"/>
      <c r="E158" s="874"/>
      <c r="F158" s="875"/>
      <c r="G158" s="873"/>
      <c r="H158" s="874"/>
      <c r="I158" s="874"/>
      <c r="J158" s="874"/>
      <c r="K158" s="875"/>
    </row>
    <row r="159" spans="1:11" ht="15" customHeight="1" x14ac:dyDescent="0.25">
      <c r="A159" s="873"/>
      <c r="B159" s="874"/>
      <c r="C159" s="874"/>
      <c r="D159" s="874"/>
      <c r="E159" s="874"/>
      <c r="F159" s="875"/>
      <c r="G159" s="873"/>
      <c r="H159" s="874"/>
      <c r="I159" s="874"/>
      <c r="J159" s="874"/>
      <c r="K159" s="875"/>
    </row>
    <row r="160" spans="1:11" ht="15" customHeight="1" x14ac:dyDescent="0.25">
      <c r="A160" s="873"/>
      <c r="B160" s="874"/>
      <c r="C160" s="874"/>
      <c r="D160" s="874"/>
      <c r="E160" s="874"/>
      <c r="F160" s="875"/>
      <c r="G160" s="873"/>
      <c r="H160" s="874"/>
      <c r="I160" s="874"/>
      <c r="J160" s="874"/>
      <c r="K160" s="875"/>
    </row>
    <row r="161" spans="1:11" ht="15" customHeight="1" x14ac:dyDescent="0.25">
      <c r="A161" s="873"/>
      <c r="B161" s="874"/>
      <c r="C161" s="874"/>
      <c r="D161" s="874"/>
      <c r="E161" s="874"/>
      <c r="F161" s="875"/>
      <c r="G161" s="873"/>
      <c r="H161" s="874"/>
      <c r="I161" s="874"/>
      <c r="J161" s="874"/>
      <c r="K161" s="875"/>
    </row>
    <row r="162" spans="1:11" ht="15" customHeight="1" x14ac:dyDescent="0.25">
      <c r="A162" s="873"/>
      <c r="B162" s="874"/>
      <c r="C162" s="874"/>
      <c r="D162" s="874"/>
      <c r="E162" s="874"/>
      <c r="F162" s="875"/>
      <c r="G162" s="873"/>
      <c r="H162" s="874"/>
      <c r="I162" s="874"/>
      <c r="J162" s="874"/>
      <c r="K162" s="875"/>
    </row>
    <row r="163" spans="1:11" ht="15" customHeight="1" x14ac:dyDescent="0.25">
      <c r="A163" s="873"/>
      <c r="B163" s="874"/>
      <c r="C163" s="874"/>
      <c r="D163" s="874"/>
      <c r="E163" s="874"/>
      <c r="F163" s="875"/>
      <c r="G163" s="873"/>
      <c r="H163" s="874"/>
      <c r="I163" s="874"/>
      <c r="J163" s="874"/>
      <c r="K163" s="875"/>
    </row>
    <row r="164" spans="1:11" ht="15" customHeight="1" thickBot="1" x14ac:dyDescent="0.3">
      <c r="A164" s="873"/>
      <c r="B164" s="874"/>
      <c r="C164" s="874"/>
      <c r="D164" s="874"/>
      <c r="E164" s="874"/>
      <c r="F164" s="875"/>
      <c r="G164" s="873"/>
      <c r="H164" s="874"/>
      <c r="I164" s="874"/>
      <c r="J164" s="874"/>
      <c r="K164" s="875"/>
    </row>
    <row r="165" spans="1:11" ht="15" customHeight="1" x14ac:dyDescent="0.25">
      <c r="A165" s="1033" t="s">
        <v>1296</v>
      </c>
      <c r="B165" s="1034"/>
      <c r="C165" s="1034"/>
      <c r="D165" s="1034"/>
      <c r="E165" s="1034"/>
      <c r="F165" s="1035"/>
      <c r="G165" s="1022" t="s">
        <v>1297</v>
      </c>
      <c r="H165" s="1028"/>
      <c r="I165" s="1028"/>
      <c r="J165" s="1028"/>
      <c r="K165" s="1029"/>
    </row>
    <row r="166" spans="1:11" ht="15" customHeight="1" thickBot="1" x14ac:dyDescent="0.3">
      <c r="A166" s="1036"/>
      <c r="B166" s="1037"/>
      <c r="C166" s="1037"/>
      <c r="D166" s="1037"/>
      <c r="E166" s="1037"/>
      <c r="F166" s="1038"/>
      <c r="G166" s="1030"/>
      <c r="H166" s="1031"/>
      <c r="I166" s="1031"/>
      <c r="J166" s="1031"/>
      <c r="K166" s="1032"/>
    </row>
    <row r="167" spans="1:11" hidden="1" x14ac:dyDescent="0.25">
      <c r="A167" s="870" t="s">
        <v>502</v>
      </c>
      <c r="B167" s="871"/>
      <c r="C167" s="871"/>
      <c r="D167" s="871"/>
      <c r="E167" s="871"/>
      <c r="F167" s="872"/>
      <c r="G167" s="870" t="s">
        <v>503</v>
      </c>
      <c r="H167" s="871"/>
      <c r="I167" s="871"/>
      <c r="J167" s="871"/>
      <c r="K167" s="872"/>
    </row>
    <row r="168" spans="1:11" hidden="1" x14ac:dyDescent="0.25">
      <c r="A168" s="873"/>
      <c r="B168" s="874"/>
      <c r="C168" s="874"/>
      <c r="D168" s="874"/>
      <c r="E168" s="874"/>
      <c r="F168" s="875"/>
      <c r="G168" s="873"/>
      <c r="H168" s="874"/>
      <c r="I168" s="874"/>
      <c r="J168" s="874"/>
      <c r="K168" s="875"/>
    </row>
    <row r="169" spans="1:11" hidden="1" x14ac:dyDescent="0.25">
      <c r="A169" s="873"/>
      <c r="B169" s="874"/>
      <c r="C169" s="874"/>
      <c r="D169" s="874"/>
      <c r="E169" s="874"/>
      <c r="F169" s="875"/>
      <c r="G169" s="873"/>
      <c r="H169" s="874"/>
      <c r="I169" s="874"/>
      <c r="J169" s="874"/>
      <c r="K169" s="875"/>
    </row>
    <row r="170" spans="1:11" hidden="1" x14ac:dyDescent="0.25">
      <c r="A170" s="873"/>
      <c r="B170" s="874"/>
      <c r="C170" s="874"/>
      <c r="D170" s="874"/>
      <c r="E170" s="874"/>
      <c r="F170" s="875"/>
      <c r="G170" s="873"/>
      <c r="H170" s="874"/>
      <c r="I170" s="874"/>
      <c r="J170" s="874"/>
      <c r="K170" s="875"/>
    </row>
    <row r="171" spans="1:11" hidden="1" x14ac:dyDescent="0.25">
      <c r="A171" s="873"/>
      <c r="B171" s="874"/>
      <c r="C171" s="874"/>
      <c r="D171" s="874"/>
      <c r="E171" s="874"/>
      <c r="F171" s="875"/>
      <c r="G171" s="873"/>
      <c r="H171" s="874"/>
      <c r="I171" s="874"/>
      <c r="J171" s="874"/>
      <c r="K171" s="875"/>
    </row>
    <row r="172" spans="1:11" hidden="1" x14ac:dyDescent="0.25">
      <c r="A172" s="873"/>
      <c r="B172" s="874"/>
      <c r="C172" s="874"/>
      <c r="D172" s="874"/>
      <c r="E172" s="874"/>
      <c r="F172" s="875"/>
      <c r="G172" s="873"/>
      <c r="H172" s="874"/>
      <c r="I172" s="874"/>
      <c r="J172" s="874"/>
      <c r="K172" s="875"/>
    </row>
    <row r="173" spans="1:11" hidden="1" x14ac:dyDescent="0.25">
      <c r="A173" s="873"/>
      <c r="B173" s="874"/>
      <c r="C173" s="874"/>
      <c r="D173" s="874"/>
      <c r="E173" s="874"/>
      <c r="F173" s="875"/>
      <c r="G173" s="873"/>
      <c r="H173" s="874"/>
      <c r="I173" s="874"/>
      <c r="J173" s="874"/>
      <c r="K173" s="875"/>
    </row>
    <row r="174" spans="1:11" hidden="1" x14ac:dyDescent="0.25">
      <c r="A174" s="873"/>
      <c r="B174" s="874"/>
      <c r="C174" s="874"/>
      <c r="D174" s="874"/>
      <c r="E174" s="874"/>
      <c r="F174" s="875"/>
      <c r="G174" s="873"/>
      <c r="H174" s="874"/>
      <c r="I174" s="874"/>
      <c r="J174" s="874"/>
      <c r="K174" s="875"/>
    </row>
    <row r="175" spans="1:11" hidden="1" x14ac:dyDescent="0.25">
      <c r="A175" s="873"/>
      <c r="B175" s="874"/>
      <c r="C175" s="874"/>
      <c r="D175" s="874"/>
      <c r="E175" s="874"/>
      <c r="F175" s="875"/>
      <c r="G175" s="873"/>
      <c r="H175" s="874"/>
      <c r="I175" s="874"/>
      <c r="J175" s="874"/>
      <c r="K175" s="875"/>
    </row>
    <row r="176" spans="1:11" hidden="1" x14ac:dyDescent="0.25">
      <c r="A176" s="873"/>
      <c r="B176" s="874"/>
      <c r="C176" s="874"/>
      <c r="D176" s="874"/>
      <c r="E176" s="874"/>
      <c r="F176" s="875"/>
      <c r="G176" s="873"/>
      <c r="H176" s="874"/>
      <c r="I176" s="874"/>
      <c r="J176" s="874"/>
      <c r="K176" s="875"/>
    </row>
    <row r="177" spans="1:11" hidden="1" x14ac:dyDescent="0.25">
      <c r="A177" s="873"/>
      <c r="B177" s="874"/>
      <c r="C177" s="874"/>
      <c r="D177" s="874"/>
      <c r="E177" s="874"/>
      <c r="F177" s="875"/>
      <c r="G177" s="873"/>
      <c r="H177" s="874"/>
      <c r="I177" s="874"/>
      <c r="J177" s="874"/>
      <c r="K177" s="875"/>
    </row>
    <row r="178" spans="1:11" hidden="1" x14ac:dyDescent="0.25">
      <c r="A178" s="873"/>
      <c r="B178" s="874"/>
      <c r="C178" s="874"/>
      <c r="D178" s="874"/>
      <c r="E178" s="874"/>
      <c r="F178" s="875"/>
      <c r="G178" s="873"/>
      <c r="H178" s="874"/>
      <c r="I178" s="874"/>
      <c r="J178" s="874"/>
      <c r="K178" s="875"/>
    </row>
    <row r="179" spans="1:11" hidden="1" x14ac:dyDescent="0.25">
      <c r="A179" s="873"/>
      <c r="B179" s="874"/>
      <c r="C179" s="874"/>
      <c r="D179" s="874"/>
      <c r="E179" s="874"/>
      <c r="F179" s="875"/>
      <c r="G179" s="873"/>
      <c r="H179" s="874"/>
      <c r="I179" s="874"/>
      <c r="J179" s="874"/>
      <c r="K179" s="875"/>
    </row>
    <row r="180" spans="1:11" hidden="1" x14ac:dyDescent="0.25">
      <c r="A180" s="873"/>
      <c r="B180" s="874"/>
      <c r="C180" s="874"/>
      <c r="D180" s="874"/>
      <c r="E180" s="874"/>
      <c r="F180" s="875"/>
      <c r="G180" s="873"/>
      <c r="H180" s="874"/>
      <c r="I180" s="874"/>
      <c r="J180" s="874"/>
      <c r="K180" s="875"/>
    </row>
    <row r="181" spans="1:11" hidden="1" x14ac:dyDescent="0.25">
      <c r="A181" s="1022" t="s">
        <v>543</v>
      </c>
      <c r="B181" s="1028"/>
      <c r="C181" s="1028"/>
      <c r="D181" s="1028"/>
      <c r="E181" s="1028"/>
      <c r="F181" s="1029"/>
      <c r="G181" s="1022" t="s">
        <v>544</v>
      </c>
      <c r="H181" s="1028"/>
      <c r="I181" s="1028"/>
      <c r="J181" s="1028"/>
      <c r="K181" s="1029"/>
    </row>
    <row r="182" spans="1:11" ht="15.75" hidden="1" thickBot="1" x14ac:dyDescent="0.3">
      <c r="A182" s="1030"/>
      <c r="B182" s="1031"/>
      <c r="C182" s="1031"/>
      <c r="D182" s="1031"/>
      <c r="E182" s="1031"/>
      <c r="F182" s="1032"/>
      <c r="G182" s="1030"/>
      <c r="H182" s="1031"/>
      <c r="I182" s="1031"/>
      <c r="J182" s="1031"/>
      <c r="K182" s="1032"/>
    </row>
    <row r="183" spans="1:11" hidden="1" x14ac:dyDescent="0.25">
      <c r="A183" s="873" t="s">
        <v>452</v>
      </c>
      <c r="B183" s="874"/>
      <c r="C183" s="874"/>
      <c r="D183" s="874"/>
      <c r="E183" s="874"/>
      <c r="F183" s="875"/>
      <c r="G183" s="873" t="s">
        <v>453</v>
      </c>
      <c r="H183" s="874"/>
      <c r="I183" s="874"/>
      <c r="J183" s="874"/>
      <c r="K183" s="875"/>
    </row>
    <row r="184" spans="1:11" hidden="1" x14ac:dyDescent="0.25">
      <c r="A184" s="873"/>
      <c r="B184" s="874"/>
      <c r="C184" s="874"/>
      <c r="D184" s="874"/>
      <c r="E184" s="874"/>
      <c r="F184" s="875"/>
      <c r="G184" s="873"/>
      <c r="H184" s="874"/>
      <c r="I184" s="874"/>
      <c r="J184" s="874"/>
      <c r="K184" s="875"/>
    </row>
    <row r="185" spans="1:11" hidden="1" x14ac:dyDescent="0.25">
      <c r="A185" s="873"/>
      <c r="B185" s="874"/>
      <c r="C185" s="874"/>
      <c r="D185" s="874"/>
      <c r="E185" s="874"/>
      <c r="F185" s="875"/>
      <c r="G185" s="873"/>
      <c r="H185" s="874"/>
      <c r="I185" s="874"/>
      <c r="J185" s="874"/>
      <c r="K185" s="875"/>
    </row>
    <row r="186" spans="1:11" hidden="1" x14ac:dyDescent="0.25">
      <c r="A186" s="873"/>
      <c r="B186" s="874"/>
      <c r="C186" s="874"/>
      <c r="D186" s="874"/>
      <c r="E186" s="874"/>
      <c r="F186" s="875"/>
      <c r="G186" s="873"/>
      <c r="H186" s="874"/>
      <c r="I186" s="874"/>
      <c r="J186" s="874"/>
      <c r="K186" s="875"/>
    </row>
    <row r="187" spans="1:11" hidden="1" x14ac:dyDescent="0.25">
      <c r="A187" s="873"/>
      <c r="B187" s="874"/>
      <c r="C187" s="874"/>
      <c r="D187" s="874"/>
      <c r="E187" s="874"/>
      <c r="F187" s="875"/>
      <c r="G187" s="873"/>
      <c r="H187" s="874"/>
      <c r="I187" s="874"/>
      <c r="J187" s="874"/>
      <c r="K187" s="875"/>
    </row>
    <row r="188" spans="1:11" hidden="1" x14ac:dyDescent="0.25">
      <c r="A188" s="873"/>
      <c r="B188" s="874"/>
      <c r="C188" s="874"/>
      <c r="D188" s="874"/>
      <c r="E188" s="874"/>
      <c r="F188" s="875"/>
      <c r="G188" s="873"/>
      <c r="H188" s="874"/>
      <c r="I188" s="874"/>
      <c r="J188" s="874"/>
      <c r="K188" s="875"/>
    </row>
    <row r="189" spans="1:11" hidden="1" x14ac:dyDescent="0.25">
      <c r="A189" s="873"/>
      <c r="B189" s="874"/>
      <c r="C189" s="874"/>
      <c r="D189" s="874"/>
      <c r="E189" s="874"/>
      <c r="F189" s="875"/>
      <c r="G189" s="873"/>
      <c r="H189" s="874"/>
      <c r="I189" s="874"/>
      <c r="J189" s="874"/>
      <c r="K189" s="875"/>
    </row>
    <row r="190" spans="1:11" hidden="1" x14ac:dyDescent="0.25">
      <c r="A190" s="873"/>
      <c r="B190" s="874"/>
      <c r="C190" s="874"/>
      <c r="D190" s="874"/>
      <c r="E190" s="874"/>
      <c r="F190" s="875"/>
      <c r="G190" s="873"/>
      <c r="H190" s="874"/>
      <c r="I190" s="874"/>
      <c r="J190" s="874"/>
      <c r="K190" s="875"/>
    </row>
    <row r="191" spans="1:11" hidden="1" x14ac:dyDescent="0.25">
      <c r="A191" s="873"/>
      <c r="B191" s="874"/>
      <c r="C191" s="874"/>
      <c r="D191" s="874"/>
      <c r="E191" s="874"/>
      <c r="F191" s="875"/>
      <c r="G191" s="873"/>
      <c r="H191" s="874"/>
      <c r="I191" s="874"/>
      <c r="J191" s="874"/>
      <c r="K191" s="875"/>
    </row>
    <row r="192" spans="1:11" hidden="1" x14ac:dyDescent="0.25">
      <c r="A192" s="873"/>
      <c r="B192" s="874"/>
      <c r="C192" s="874"/>
      <c r="D192" s="874"/>
      <c r="E192" s="874"/>
      <c r="F192" s="875"/>
      <c r="G192" s="873"/>
      <c r="H192" s="874"/>
      <c r="I192" s="874"/>
      <c r="J192" s="874"/>
      <c r="K192" s="875"/>
    </row>
    <row r="193" spans="1:11" hidden="1" x14ac:dyDescent="0.25">
      <c r="A193" s="873"/>
      <c r="B193" s="874"/>
      <c r="C193" s="874"/>
      <c r="D193" s="874"/>
      <c r="E193" s="874"/>
      <c r="F193" s="875"/>
      <c r="G193" s="873"/>
      <c r="H193" s="874"/>
      <c r="I193" s="874"/>
      <c r="J193" s="874"/>
      <c r="K193" s="875"/>
    </row>
    <row r="194" spans="1:11" hidden="1" x14ac:dyDescent="0.25">
      <c r="A194" s="873"/>
      <c r="B194" s="874"/>
      <c r="C194" s="874"/>
      <c r="D194" s="874"/>
      <c r="E194" s="874"/>
      <c r="F194" s="875"/>
      <c r="G194" s="873"/>
      <c r="H194" s="874"/>
      <c r="I194" s="874"/>
      <c r="J194" s="874"/>
      <c r="K194" s="875"/>
    </row>
    <row r="195" spans="1:11" hidden="1" x14ac:dyDescent="0.25">
      <c r="A195" s="873"/>
      <c r="B195" s="874"/>
      <c r="C195" s="874"/>
      <c r="D195" s="874"/>
      <c r="E195" s="874"/>
      <c r="F195" s="875"/>
      <c r="G195" s="873"/>
      <c r="H195" s="874"/>
      <c r="I195" s="874"/>
      <c r="J195" s="874"/>
      <c r="K195" s="875"/>
    </row>
    <row r="196" spans="1:11" hidden="1" x14ac:dyDescent="0.25">
      <c r="A196" s="873"/>
      <c r="B196" s="874"/>
      <c r="C196" s="874"/>
      <c r="D196" s="874"/>
      <c r="E196" s="874"/>
      <c r="F196" s="875"/>
      <c r="G196" s="873"/>
      <c r="H196" s="874"/>
      <c r="I196" s="874"/>
      <c r="J196" s="874"/>
      <c r="K196" s="875"/>
    </row>
    <row r="197" spans="1:11" hidden="1" x14ac:dyDescent="0.25">
      <c r="A197" s="1033" t="s">
        <v>545</v>
      </c>
      <c r="B197" s="1034"/>
      <c r="C197" s="1034"/>
      <c r="D197" s="1034"/>
      <c r="E197" s="1034"/>
      <c r="F197" s="1035"/>
      <c r="G197" s="1022" t="s">
        <v>546</v>
      </c>
      <c r="H197" s="1028"/>
      <c r="I197" s="1028"/>
      <c r="J197" s="1028"/>
      <c r="K197" s="1029"/>
    </row>
    <row r="198" spans="1:11" ht="15.75" hidden="1" thickBot="1" x14ac:dyDescent="0.3">
      <c r="A198" s="1036"/>
      <c r="B198" s="1037"/>
      <c r="C198" s="1037"/>
      <c r="D198" s="1037"/>
      <c r="E198" s="1037"/>
      <c r="F198" s="1038"/>
      <c r="G198" s="1030"/>
      <c r="H198" s="1031"/>
      <c r="I198" s="1031"/>
      <c r="J198" s="1031"/>
      <c r="K198" s="1032"/>
    </row>
    <row r="199" spans="1:11" ht="15" hidden="1" customHeight="1" x14ac:dyDescent="0.25">
      <c r="A199" s="279" t="s">
        <v>500</v>
      </c>
      <c r="B199" s="280"/>
      <c r="C199" s="280"/>
      <c r="D199" s="280"/>
      <c r="E199" s="280"/>
      <c r="F199" s="281"/>
      <c r="G199" s="279" t="s">
        <v>501</v>
      </c>
      <c r="H199" s="280"/>
      <c r="I199" s="280"/>
      <c r="J199" s="280"/>
      <c r="K199" s="281"/>
    </row>
    <row r="200" spans="1:11" ht="15" hidden="1" customHeight="1" x14ac:dyDescent="0.25">
      <c r="A200" s="282"/>
      <c r="B200" s="283"/>
      <c r="C200" s="283"/>
      <c r="D200" s="283"/>
      <c r="E200" s="283"/>
      <c r="F200" s="284"/>
      <c r="G200" s="282"/>
      <c r="H200" s="283"/>
      <c r="I200" s="283"/>
      <c r="J200" s="283"/>
      <c r="K200" s="284"/>
    </row>
    <row r="201" spans="1:11" ht="15" hidden="1" customHeight="1" x14ac:dyDescent="0.25">
      <c r="A201" s="282"/>
      <c r="B201" s="283"/>
      <c r="C201" s="283"/>
      <c r="D201" s="283"/>
      <c r="E201" s="283"/>
      <c r="F201" s="284"/>
      <c r="G201" s="282"/>
      <c r="H201" s="283"/>
      <c r="I201" s="283"/>
      <c r="J201" s="283"/>
      <c r="K201" s="284"/>
    </row>
    <row r="202" spans="1:11" ht="15" hidden="1" customHeight="1" x14ac:dyDescent="0.25">
      <c r="A202" s="282"/>
      <c r="B202" s="283"/>
      <c r="C202" s="283"/>
      <c r="D202" s="283"/>
      <c r="E202" s="283"/>
      <c r="F202" s="284"/>
      <c r="G202" s="282"/>
      <c r="H202" s="283"/>
      <c r="I202" s="283"/>
      <c r="J202" s="283"/>
      <c r="K202" s="284"/>
    </row>
    <row r="203" spans="1:11" ht="15" hidden="1" customHeight="1" x14ac:dyDescent="0.25">
      <c r="A203" s="282"/>
      <c r="B203" s="283"/>
      <c r="C203" s="283"/>
      <c r="D203" s="283"/>
      <c r="E203" s="283"/>
      <c r="F203" s="284"/>
      <c r="G203" s="282"/>
      <c r="H203" s="283"/>
      <c r="I203" s="283"/>
      <c r="J203" s="283"/>
      <c r="K203" s="284"/>
    </row>
    <row r="204" spans="1:11" ht="15" hidden="1" customHeight="1" x14ac:dyDescent="0.25">
      <c r="A204" s="282"/>
      <c r="B204" s="283"/>
      <c r="C204" s="283"/>
      <c r="D204" s="283"/>
      <c r="E204" s="283"/>
      <c r="F204" s="284"/>
      <c r="G204" s="282"/>
      <c r="H204" s="283"/>
      <c r="I204" s="283"/>
      <c r="J204" s="283"/>
      <c r="K204" s="284"/>
    </row>
    <row r="205" spans="1:11" ht="15" hidden="1" customHeight="1" x14ac:dyDescent="0.25">
      <c r="A205" s="282"/>
      <c r="B205" s="283"/>
      <c r="C205" s="283"/>
      <c r="D205" s="283"/>
      <c r="E205" s="283"/>
      <c r="F205" s="284"/>
      <c r="G205" s="282"/>
      <c r="H205" s="283"/>
      <c r="I205" s="283"/>
      <c r="J205" s="283"/>
      <c r="K205" s="284"/>
    </row>
    <row r="206" spans="1:11" ht="15" hidden="1" customHeight="1" x14ac:dyDescent="0.25">
      <c r="A206" s="282"/>
      <c r="B206" s="283"/>
      <c r="C206" s="283"/>
      <c r="D206" s="283"/>
      <c r="E206" s="283"/>
      <c r="F206" s="284"/>
      <c r="G206" s="282"/>
      <c r="H206" s="283"/>
      <c r="I206" s="283"/>
      <c r="J206" s="283"/>
      <c r="K206" s="284"/>
    </row>
    <row r="207" spans="1:11" ht="15" hidden="1" customHeight="1" x14ac:dyDescent="0.25">
      <c r="A207" s="282"/>
      <c r="B207" s="283"/>
      <c r="C207" s="283"/>
      <c r="D207" s="283"/>
      <c r="E207" s="283"/>
      <c r="F207" s="284"/>
      <c r="G207" s="282"/>
      <c r="H207" s="283"/>
      <c r="I207" s="283"/>
      <c r="J207" s="283"/>
      <c r="K207" s="284"/>
    </row>
    <row r="208" spans="1:11" ht="15" hidden="1" customHeight="1" x14ac:dyDescent="0.25">
      <c r="A208" s="282"/>
      <c r="B208" s="283"/>
      <c r="C208" s="283"/>
      <c r="D208" s="283"/>
      <c r="E208" s="283"/>
      <c r="F208" s="284"/>
      <c r="G208" s="282"/>
      <c r="H208" s="283"/>
      <c r="I208" s="283"/>
      <c r="J208" s="283"/>
      <c r="K208" s="284"/>
    </row>
    <row r="209" spans="1:11" ht="15" hidden="1" customHeight="1" x14ac:dyDescent="0.25">
      <c r="A209" s="282"/>
      <c r="B209" s="283"/>
      <c r="C209" s="283"/>
      <c r="D209" s="283"/>
      <c r="E209" s="283"/>
      <c r="F209" s="284"/>
      <c r="G209" s="282"/>
      <c r="H209" s="283"/>
      <c r="I209" s="283"/>
      <c r="J209" s="283"/>
      <c r="K209" s="284"/>
    </row>
    <row r="210" spans="1:11" ht="15" hidden="1" customHeight="1" x14ac:dyDescent="0.25">
      <c r="A210" s="282"/>
      <c r="B210" s="283"/>
      <c r="C210" s="283"/>
      <c r="D210" s="283"/>
      <c r="E210" s="283"/>
      <c r="F210" s="284"/>
      <c r="G210" s="282"/>
      <c r="H210" s="283"/>
      <c r="I210" s="283"/>
      <c r="J210" s="283"/>
      <c r="K210" s="284"/>
    </row>
    <row r="211" spans="1:11" ht="15" hidden="1" customHeight="1" x14ac:dyDescent="0.25">
      <c r="A211" s="282"/>
      <c r="B211" s="283"/>
      <c r="C211" s="283"/>
      <c r="D211" s="283"/>
      <c r="E211" s="283"/>
      <c r="F211" s="284"/>
      <c r="G211" s="282"/>
      <c r="H211" s="283"/>
      <c r="I211" s="283"/>
      <c r="J211" s="283"/>
      <c r="K211" s="284"/>
    </row>
    <row r="212" spans="1:11" ht="15" customHeight="1" x14ac:dyDescent="0.25">
      <c r="A212" s="873"/>
      <c r="B212" s="874"/>
      <c r="C212" s="874"/>
      <c r="D212" s="874"/>
      <c r="E212" s="874"/>
      <c r="F212" s="875"/>
      <c r="G212" s="873"/>
      <c r="H212" s="874"/>
      <c r="I212" s="874"/>
      <c r="J212" s="874"/>
      <c r="K212" s="875"/>
    </row>
    <row r="213" spans="1:11" ht="15" customHeight="1" x14ac:dyDescent="0.25">
      <c r="A213" s="873"/>
      <c r="B213" s="874"/>
      <c r="C213" s="874"/>
      <c r="D213" s="874"/>
      <c r="E213" s="874"/>
      <c r="F213" s="875"/>
      <c r="G213" s="873"/>
      <c r="H213" s="874"/>
      <c r="I213" s="874"/>
      <c r="J213" s="874"/>
      <c r="K213" s="875"/>
    </row>
    <row r="214" spans="1:11" ht="15" customHeight="1" x14ac:dyDescent="0.25">
      <c r="A214" s="873"/>
      <c r="B214" s="874"/>
      <c r="C214" s="874"/>
      <c r="D214" s="874"/>
      <c r="E214" s="874"/>
      <c r="F214" s="875"/>
      <c r="G214" s="873"/>
      <c r="H214" s="874"/>
      <c r="I214" s="874"/>
      <c r="J214" s="874"/>
      <c r="K214" s="875"/>
    </row>
    <row r="215" spans="1:11" ht="15" customHeight="1" x14ac:dyDescent="0.25">
      <c r="A215" s="873"/>
      <c r="B215" s="874"/>
      <c r="C215" s="874"/>
      <c r="D215" s="874"/>
      <c r="E215" s="874"/>
      <c r="F215" s="875"/>
      <c r="G215" s="873"/>
      <c r="H215" s="874"/>
      <c r="I215" s="874"/>
      <c r="J215" s="874"/>
      <c r="K215" s="875"/>
    </row>
    <row r="216" spans="1:11" ht="15" customHeight="1" x14ac:dyDescent="0.25">
      <c r="A216" s="873"/>
      <c r="B216" s="874"/>
      <c r="C216" s="874"/>
      <c r="D216" s="874"/>
      <c r="E216" s="874"/>
      <c r="F216" s="875"/>
      <c r="G216" s="873"/>
      <c r="H216" s="874"/>
      <c r="I216" s="874"/>
      <c r="J216" s="874"/>
      <c r="K216" s="875"/>
    </row>
    <row r="217" spans="1:11" ht="15" customHeight="1" x14ac:dyDescent="0.25">
      <c r="A217" s="873"/>
      <c r="B217" s="874"/>
      <c r="C217" s="874"/>
      <c r="D217" s="874"/>
      <c r="E217" s="874"/>
      <c r="F217" s="875"/>
      <c r="G217" s="873"/>
      <c r="H217" s="874"/>
      <c r="I217" s="874"/>
      <c r="J217" s="874"/>
      <c r="K217" s="875"/>
    </row>
    <row r="218" spans="1:11" ht="15" customHeight="1" x14ac:dyDescent="0.25">
      <c r="A218" s="873"/>
      <c r="B218" s="874"/>
      <c r="C218" s="874"/>
      <c r="D218" s="874"/>
      <c r="E218" s="874"/>
      <c r="F218" s="875"/>
      <c r="G218" s="873"/>
      <c r="H218" s="874"/>
      <c r="I218" s="874"/>
      <c r="J218" s="874"/>
      <c r="K218" s="875"/>
    </row>
    <row r="219" spans="1:11" ht="15" customHeight="1" x14ac:dyDescent="0.25">
      <c r="A219" s="873"/>
      <c r="B219" s="874"/>
      <c r="C219" s="874"/>
      <c r="D219" s="874"/>
      <c r="E219" s="874"/>
      <c r="F219" s="875"/>
      <c r="G219" s="873"/>
      <c r="H219" s="874"/>
      <c r="I219" s="874"/>
      <c r="J219" s="874"/>
      <c r="K219" s="875"/>
    </row>
    <row r="220" spans="1:11" ht="15" customHeight="1" x14ac:dyDescent="0.25">
      <c r="A220" s="873"/>
      <c r="B220" s="874"/>
      <c r="C220" s="874"/>
      <c r="D220" s="874"/>
      <c r="E220" s="874"/>
      <c r="F220" s="875"/>
      <c r="G220" s="873"/>
      <c r="H220" s="874"/>
      <c r="I220" s="874"/>
      <c r="J220" s="874"/>
      <c r="K220" s="875"/>
    </row>
    <row r="221" spans="1:11" ht="15" customHeight="1" x14ac:dyDescent="0.25">
      <c r="A221" s="873"/>
      <c r="B221" s="874"/>
      <c r="C221" s="874"/>
      <c r="D221" s="874"/>
      <c r="E221" s="874"/>
      <c r="F221" s="875"/>
      <c r="G221" s="873"/>
      <c r="H221" s="874"/>
      <c r="I221" s="874"/>
      <c r="J221" s="874"/>
      <c r="K221" s="875"/>
    </row>
    <row r="222" spans="1:11" ht="15" customHeight="1" x14ac:dyDescent="0.25">
      <c r="A222" s="873"/>
      <c r="B222" s="874"/>
      <c r="C222" s="874"/>
      <c r="D222" s="874"/>
      <c r="E222" s="874"/>
      <c r="F222" s="875"/>
      <c r="G222" s="873"/>
      <c r="H222" s="874"/>
      <c r="I222" s="874"/>
      <c r="J222" s="874"/>
      <c r="K222" s="875"/>
    </row>
    <row r="223" spans="1:11" ht="15" customHeight="1" x14ac:dyDescent="0.25">
      <c r="A223" s="873"/>
      <c r="B223" s="874"/>
      <c r="C223" s="874"/>
      <c r="D223" s="874"/>
      <c r="E223" s="874"/>
      <c r="F223" s="875"/>
      <c r="G223" s="873"/>
      <c r="H223" s="874"/>
      <c r="I223" s="874"/>
      <c r="J223" s="874"/>
      <c r="K223" s="875"/>
    </row>
    <row r="224" spans="1:11" ht="15" customHeight="1" x14ac:dyDescent="0.25">
      <c r="A224" s="873"/>
      <c r="B224" s="874"/>
      <c r="C224" s="874"/>
      <c r="D224" s="874"/>
      <c r="E224" s="874"/>
      <c r="F224" s="875"/>
      <c r="G224" s="873"/>
      <c r="H224" s="874"/>
      <c r="I224" s="874"/>
      <c r="J224" s="874"/>
      <c r="K224" s="875"/>
    </row>
    <row r="225" spans="1:11" ht="15" customHeight="1" thickBot="1" x14ac:dyDescent="0.3">
      <c r="A225" s="873"/>
      <c r="B225" s="874"/>
      <c r="C225" s="874"/>
      <c r="D225" s="874"/>
      <c r="E225" s="874"/>
      <c r="F225" s="875"/>
      <c r="G225" s="873"/>
      <c r="H225" s="874"/>
      <c r="I225" s="874"/>
      <c r="J225" s="874"/>
      <c r="K225" s="875"/>
    </row>
    <row r="226" spans="1:11" s="285" customFormat="1" ht="15" customHeight="1" x14ac:dyDescent="0.25">
      <c r="A226" s="1033" t="s">
        <v>1298</v>
      </c>
      <c r="B226" s="1034"/>
      <c r="C226" s="1034"/>
      <c r="D226" s="1034"/>
      <c r="E226" s="1034"/>
      <c r="F226" s="1035"/>
      <c r="G226" s="1022" t="s">
        <v>1299</v>
      </c>
      <c r="H226" s="1028"/>
      <c r="I226" s="1028"/>
      <c r="J226" s="1028"/>
      <c r="K226" s="1029"/>
    </row>
    <row r="227" spans="1:11" s="286" customFormat="1" ht="15" customHeight="1" thickBot="1" x14ac:dyDescent="0.3">
      <c r="A227" s="1036"/>
      <c r="B227" s="1037"/>
      <c r="C227" s="1037"/>
      <c r="D227" s="1037"/>
      <c r="E227" s="1037"/>
      <c r="F227" s="1038"/>
      <c r="G227" s="1030"/>
      <c r="H227" s="1031"/>
      <c r="I227" s="1031"/>
      <c r="J227" s="1031"/>
      <c r="K227" s="1032"/>
    </row>
    <row r="228" spans="1:11" ht="15" customHeight="1" x14ac:dyDescent="0.25">
      <c r="A228" s="870"/>
      <c r="B228" s="871"/>
      <c r="C228" s="871"/>
      <c r="D228" s="871"/>
      <c r="E228" s="871"/>
      <c r="F228" s="872"/>
      <c r="G228" s="870"/>
      <c r="H228" s="871"/>
      <c r="I228" s="871"/>
      <c r="J228" s="871"/>
      <c r="K228" s="872"/>
    </row>
    <row r="229" spans="1:11" ht="15" customHeight="1" x14ac:dyDescent="0.25">
      <c r="A229" s="873"/>
      <c r="B229" s="874"/>
      <c r="C229" s="874"/>
      <c r="D229" s="874"/>
      <c r="E229" s="874"/>
      <c r="F229" s="875"/>
      <c r="G229" s="873"/>
      <c r="H229" s="874"/>
      <c r="I229" s="874"/>
      <c r="J229" s="874"/>
      <c r="K229" s="875"/>
    </row>
    <row r="230" spans="1:11" ht="15" customHeight="1" x14ac:dyDescent="0.25">
      <c r="A230" s="873"/>
      <c r="B230" s="874"/>
      <c r="C230" s="874"/>
      <c r="D230" s="874"/>
      <c r="E230" s="874"/>
      <c r="F230" s="875"/>
      <c r="G230" s="873"/>
      <c r="H230" s="874"/>
      <c r="I230" s="874"/>
      <c r="J230" s="874"/>
      <c r="K230" s="875"/>
    </row>
    <row r="231" spans="1:11" ht="15" customHeight="1" x14ac:dyDescent="0.25">
      <c r="A231" s="873"/>
      <c r="B231" s="874"/>
      <c r="C231" s="874"/>
      <c r="D231" s="874"/>
      <c r="E231" s="874"/>
      <c r="F231" s="875"/>
      <c r="G231" s="873"/>
      <c r="H231" s="874"/>
      <c r="I231" s="874"/>
      <c r="J231" s="874"/>
      <c r="K231" s="875"/>
    </row>
    <row r="232" spans="1:11" ht="15" customHeight="1" x14ac:dyDescent="0.25">
      <c r="A232" s="873"/>
      <c r="B232" s="874"/>
      <c r="C232" s="874"/>
      <c r="D232" s="874"/>
      <c r="E232" s="874"/>
      <c r="F232" s="875"/>
      <c r="G232" s="873"/>
      <c r="H232" s="874"/>
      <c r="I232" s="874"/>
      <c r="J232" s="874"/>
      <c r="K232" s="875"/>
    </row>
    <row r="233" spans="1:11" ht="15" customHeight="1" x14ac:dyDescent="0.25">
      <c r="A233" s="873"/>
      <c r="B233" s="874"/>
      <c r="C233" s="874"/>
      <c r="D233" s="874"/>
      <c r="E233" s="874"/>
      <c r="F233" s="875"/>
      <c r="G233" s="873"/>
      <c r="H233" s="874"/>
      <c r="I233" s="874"/>
      <c r="J233" s="874"/>
      <c r="K233" s="875"/>
    </row>
    <row r="234" spans="1:11" ht="15" customHeight="1" x14ac:dyDescent="0.25">
      <c r="A234" s="873"/>
      <c r="B234" s="874"/>
      <c r="C234" s="874"/>
      <c r="D234" s="874"/>
      <c r="E234" s="874"/>
      <c r="F234" s="875"/>
      <c r="G234" s="873"/>
      <c r="H234" s="874"/>
      <c r="I234" s="874"/>
      <c r="J234" s="874"/>
      <c r="K234" s="875"/>
    </row>
    <row r="235" spans="1:11" ht="15" customHeight="1" x14ac:dyDescent="0.25">
      <c r="A235" s="873"/>
      <c r="B235" s="874"/>
      <c r="C235" s="874"/>
      <c r="D235" s="874"/>
      <c r="E235" s="874"/>
      <c r="F235" s="875"/>
      <c r="G235" s="873"/>
      <c r="H235" s="874"/>
      <c r="I235" s="874"/>
      <c r="J235" s="874"/>
      <c r="K235" s="875"/>
    </row>
    <row r="236" spans="1:11" ht="15" customHeight="1" x14ac:dyDescent="0.25">
      <c r="A236" s="873"/>
      <c r="B236" s="874"/>
      <c r="C236" s="874"/>
      <c r="D236" s="874"/>
      <c r="E236" s="874"/>
      <c r="F236" s="875"/>
      <c r="G236" s="873"/>
      <c r="H236" s="874"/>
      <c r="I236" s="874"/>
      <c r="J236" s="874"/>
      <c r="K236" s="875"/>
    </row>
    <row r="237" spans="1:11" ht="15" customHeight="1" x14ac:dyDescent="0.25">
      <c r="A237" s="873"/>
      <c r="B237" s="874"/>
      <c r="C237" s="874"/>
      <c r="D237" s="874"/>
      <c r="E237" s="874"/>
      <c r="F237" s="875"/>
      <c r="G237" s="873"/>
      <c r="H237" s="874"/>
      <c r="I237" s="874"/>
      <c r="J237" s="874"/>
      <c r="K237" s="875"/>
    </row>
    <row r="238" spans="1:11" ht="15" customHeight="1" x14ac:dyDescent="0.25">
      <c r="A238" s="873"/>
      <c r="B238" s="874"/>
      <c r="C238" s="874"/>
      <c r="D238" s="874"/>
      <c r="E238" s="874"/>
      <c r="F238" s="875"/>
      <c r="G238" s="873"/>
      <c r="H238" s="874"/>
      <c r="I238" s="874"/>
      <c r="J238" s="874"/>
      <c r="K238" s="875"/>
    </row>
    <row r="239" spans="1:11" ht="15" customHeight="1" x14ac:dyDescent="0.25">
      <c r="A239" s="873"/>
      <c r="B239" s="874"/>
      <c r="C239" s="874"/>
      <c r="D239" s="874"/>
      <c r="E239" s="874"/>
      <c r="F239" s="875"/>
      <c r="G239" s="873"/>
      <c r="H239" s="874"/>
      <c r="I239" s="874"/>
      <c r="J239" s="874"/>
      <c r="K239" s="875"/>
    </row>
    <row r="240" spans="1:11" ht="15" customHeight="1" x14ac:dyDescent="0.25">
      <c r="A240" s="873"/>
      <c r="B240" s="874"/>
      <c r="C240" s="874"/>
      <c r="D240" s="874"/>
      <c r="E240" s="874"/>
      <c r="F240" s="875"/>
      <c r="G240" s="873"/>
      <c r="H240" s="874"/>
      <c r="I240" s="874"/>
      <c r="J240" s="874"/>
      <c r="K240" s="875"/>
    </row>
    <row r="241" spans="1:11" ht="15" customHeight="1" x14ac:dyDescent="0.25">
      <c r="A241" s="873"/>
      <c r="B241" s="874"/>
      <c r="C241" s="874"/>
      <c r="D241" s="874"/>
      <c r="E241" s="874"/>
      <c r="F241" s="875"/>
      <c r="G241" s="873"/>
      <c r="H241" s="874"/>
      <c r="I241" s="874"/>
      <c r="J241" s="874"/>
      <c r="K241" s="875"/>
    </row>
    <row r="242" spans="1:11" ht="6" customHeight="1" thickBot="1" x14ac:dyDescent="0.3">
      <c r="A242" s="873"/>
      <c r="B242" s="874"/>
      <c r="C242" s="874"/>
      <c r="D242" s="874"/>
      <c r="E242" s="874"/>
      <c r="F242" s="875"/>
      <c r="G242" s="873"/>
      <c r="H242" s="874"/>
      <c r="I242" s="874"/>
      <c r="J242" s="874"/>
      <c r="K242" s="875"/>
    </row>
    <row r="243" spans="1:11" x14ac:dyDescent="0.25">
      <c r="A243" s="1033" t="s">
        <v>1300</v>
      </c>
      <c r="B243" s="1034"/>
      <c r="C243" s="1034"/>
      <c r="D243" s="1034"/>
      <c r="E243" s="1034"/>
      <c r="F243" s="1035"/>
      <c r="G243" s="1022" t="s">
        <v>1301</v>
      </c>
      <c r="H243" s="1028"/>
      <c r="I243" s="1028"/>
      <c r="J243" s="1028"/>
      <c r="K243" s="1029"/>
    </row>
    <row r="244" spans="1:11" ht="15.75" thickBot="1" x14ac:dyDescent="0.3">
      <c r="A244" s="1036"/>
      <c r="B244" s="1037"/>
      <c r="C244" s="1037"/>
      <c r="D244" s="1037"/>
      <c r="E244" s="1037"/>
      <c r="F244" s="1038"/>
      <c r="G244" s="1030"/>
      <c r="H244" s="1031"/>
      <c r="I244" s="1031"/>
      <c r="J244" s="1031"/>
      <c r="K244" s="1032"/>
    </row>
    <row r="245" spans="1:11" ht="15" customHeight="1" x14ac:dyDescent="0.25">
      <c r="A245" s="870"/>
      <c r="B245" s="871"/>
      <c r="C245" s="871"/>
      <c r="D245" s="871"/>
      <c r="E245" s="871"/>
      <c r="F245" s="872"/>
      <c r="G245" s="870"/>
      <c r="H245" s="871"/>
      <c r="I245" s="871"/>
      <c r="J245" s="871"/>
      <c r="K245" s="872"/>
    </row>
    <row r="246" spans="1:11" ht="15" customHeight="1" x14ac:dyDescent="0.25">
      <c r="A246" s="873"/>
      <c r="B246" s="874"/>
      <c r="C246" s="874"/>
      <c r="D246" s="874"/>
      <c r="E246" s="874"/>
      <c r="F246" s="875"/>
      <c r="G246" s="873"/>
      <c r="H246" s="874"/>
      <c r="I246" s="874"/>
      <c r="J246" s="874"/>
      <c r="K246" s="875"/>
    </row>
    <row r="247" spans="1:11" ht="15" customHeight="1" x14ac:dyDescent="0.25">
      <c r="A247" s="873"/>
      <c r="B247" s="874"/>
      <c r="C247" s="874"/>
      <c r="D247" s="874"/>
      <c r="E247" s="874"/>
      <c r="F247" s="875"/>
      <c r="G247" s="873"/>
      <c r="H247" s="874"/>
      <c r="I247" s="874"/>
      <c r="J247" s="874"/>
      <c r="K247" s="875"/>
    </row>
    <row r="248" spans="1:11" ht="15" customHeight="1" x14ac:dyDescent="0.25">
      <c r="A248" s="873"/>
      <c r="B248" s="874"/>
      <c r="C248" s="874"/>
      <c r="D248" s="874"/>
      <c r="E248" s="874"/>
      <c r="F248" s="875"/>
      <c r="G248" s="873"/>
      <c r="H248" s="874"/>
      <c r="I248" s="874"/>
      <c r="J248" s="874"/>
      <c r="K248" s="875"/>
    </row>
    <row r="249" spans="1:11" ht="15" customHeight="1" x14ac:dyDescent="0.25">
      <c r="A249" s="873"/>
      <c r="B249" s="874"/>
      <c r="C249" s="874"/>
      <c r="D249" s="874"/>
      <c r="E249" s="874"/>
      <c r="F249" s="875"/>
      <c r="G249" s="873"/>
      <c r="H249" s="874"/>
      <c r="I249" s="874"/>
      <c r="J249" s="874"/>
      <c r="K249" s="875"/>
    </row>
    <row r="250" spans="1:11" ht="15" customHeight="1" x14ac:dyDescent="0.25">
      <c r="A250" s="873"/>
      <c r="B250" s="874"/>
      <c r="C250" s="874"/>
      <c r="D250" s="874"/>
      <c r="E250" s="874"/>
      <c r="F250" s="875"/>
      <c r="G250" s="873"/>
      <c r="H250" s="874"/>
      <c r="I250" s="874"/>
      <c r="J250" s="874"/>
      <c r="K250" s="875"/>
    </row>
    <row r="251" spans="1:11" ht="15" customHeight="1" x14ac:dyDescent="0.25">
      <c r="A251" s="873"/>
      <c r="B251" s="874"/>
      <c r="C251" s="874"/>
      <c r="D251" s="874"/>
      <c r="E251" s="874"/>
      <c r="F251" s="875"/>
      <c r="G251" s="873"/>
      <c r="H251" s="874"/>
      <c r="I251" s="874"/>
      <c r="J251" s="874"/>
      <c r="K251" s="875"/>
    </row>
    <row r="252" spans="1:11" ht="15" customHeight="1" x14ac:dyDescent="0.25">
      <c r="A252" s="873"/>
      <c r="B252" s="874"/>
      <c r="C252" s="874"/>
      <c r="D252" s="874"/>
      <c r="E252" s="874"/>
      <c r="F252" s="875"/>
      <c r="G252" s="873"/>
      <c r="H252" s="874"/>
      <c r="I252" s="874"/>
      <c r="J252" s="874"/>
      <c r="K252" s="875"/>
    </row>
    <row r="253" spans="1:11" ht="15" customHeight="1" x14ac:dyDescent="0.25">
      <c r="A253" s="873"/>
      <c r="B253" s="874"/>
      <c r="C253" s="874"/>
      <c r="D253" s="874"/>
      <c r="E253" s="874"/>
      <c r="F253" s="875"/>
      <c r="G253" s="873"/>
      <c r="H253" s="874"/>
      <c r="I253" s="874"/>
      <c r="J253" s="874"/>
      <c r="K253" s="875"/>
    </row>
    <row r="254" spans="1:11" ht="15" customHeight="1" x14ac:dyDescent="0.25">
      <c r="A254" s="873"/>
      <c r="B254" s="874"/>
      <c r="C254" s="874"/>
      <c r="D254" s="874"/>
      <c r="E254" s="874"/>
      <c r="F254" s="875"/>
      <c r="G254" s="873"/>
      <c r="H254" s="874"/>
      <c r="I254" s="874"/>
      <c r="J254" s="874"/>
      <c r="K254" s="875"/>
    </row>
    <row r="255" spans="1:11" ht="15" customHeight="1" x14ac:dyDescent="0.25">
      <c r="A255" s="873"/>
      <c r="B255" s="874"/>
      <c r="C255" s="874"/>
      <c r="D255" s="874"/>
      <c r="E255" s="874"/>
      <c r="F255" s="875"/>
      <c r="G255" s="873"/>
      <c r="H255" s="874"/>
      <c r="I255" s="874"/>
      <c r="J255" s="874"/>
      <c r="K255" s="875"/>
    </row>
    <row r="256" spans="1:11" ht="15" customHeight="1" x14ac:dyDescent="0.25">
      <c r="A256" s="873"/>
      <c r="B256" s="874"/>
      <c r="C256" s="874"/>
      <c r="D256" s="874"/>
      <c r="E256" s="874"/>
      <c r="F256" s="875"/>
      <c r="G256" s="873"/>
      <c r="H256" s="874"/>
      <c r="I256" s="874"/>
      <c r="J256" s="874"/>
      <c r="K256" s="875"/>
    </row>
    <row r="257" spans="1:11" ht="15" customHeight="1" x14ac:dyDescent="0.25">
      <c r="A257" s="873"/>
      <c r="B257" s="874"/>
      <c r="C257" s="874"/>
      <c r="D257" s="874"/>
      <c r="E257" s="874"/>
      <c r="F257" s="875"/>
      <c r="G257" s="873"/>
      <c r="H257" s="874"/>
      <c r="I257" s="874"/>
      <c r="J257" s="874"/>
      <c r="K257" s="875"/>
    </row>
    <row r="258" spans="1:11" ht="15" customHeight="1" x14ac:dyDescent="0.25">
      <c r="A258" s="873"/>
      <c r="B258" s="874"/>
      <c r="C258" s="874"/>
      <c r="D258" s="874"/>
      <c r="E258" s="874"/>
      <c r="F258" s="875"/>
      <c r="G258" s="873"/>
      <c r="H258" s="874"/>
      <c r="I258" s="874"/>
      <c r="J258" s="874"/>
      <c r="K258" s="875"/>
    </row>
    <row r="259" spans="1:11" ht="6" customHeight="1" thickBot="1" x14ac:dyDescent="0.3">
      <c r="A259" s="873"/>
      <c r="B259" s="874"/>
      <c r="C259" s="874"/>
      <c r="D259" s="874"/>
      <c r="E259" s="874"/>
      <c r="F259" s="875"/>
      <c r="G259" s="873"/>
      <c r="H259" s="874"/>
      <c r="I259" s="874"/>
      <c r="J259" s="874"/>
      <c r="K259" s="875"/>
    </row>
    <row r="260" spans="1:11" x14ac:dyDescent="0.25">
      <c r="A260" s="1033" t="s">
        <v>1302</v>
      </c>
      <c r="B260" s="1034"/>
      <c r="C260" s="1034"/>
      <c r="D260" s="1034"/>
      <c r="E260" s="1034"/>
      <c r="F260" s="1035"/>
      <c r="G260" s="1022" t="s">
        <v>1303</v>
      </c>
      <c r="H260" s="1028"/>
      <c r="I260" s="1028"/>
      <c r="J260" s="1028"/>
      <c r="K260" s="1029"/>
    </row>
    <row r="261" spans="1:11" ht="15.75" thickBot="1" x14ac:dyDescent="0.3">
      <c r="A261" s="1036"/>
      <c r="B261" s="1037"/>
      <c r="C261" s="1037"/>
      <c r="D261" s="1037"/>
      <c r="E261" s="1037"/>
      <c r="F261" s="1038"/>
      <c r="G261" s="1030"/>
      <c r="H261" s="1031"/>
      <c r="I261" s="1031"/>
      <c r="J261" s="1031"/>
      <c r="K261" s="1032"/>
    </row>
    <row r="262" spans="1:11" ht="15" customHeight="1" x14ac:dyDescent="0.25">
      <c r="A262" s="870"/>
      <c r="B262" s="871"/>
      <c r="C262" s="871"/>
      <c r="D262" s="871"/>
      <c r="E262" s="871"/>
      <c r="F262" s="872"/>
      <c r="G262" s="870"/>
      <c r="H262" s="871"/>
      <c r="I262" s="871"/>
      <c r="J262" s="871"/>
      <c r="K262" s="872"/>
    </row>
    <row r="263" spans="1:11" ht="15" customHeight="1" x14ac:dyDescent="0.25">
      <c r="A263" s="873"/>
      <c r="B263" s="874"/>
      <c r="C263" s="874"/>
      <c r="D263" s="874"/>
      <c r="E263" s="874"/>
      <c r="F263" s="875"/>
      <c r="G263" s="873"/>
      <c r="H263" s="874"/>
      <c r="I263" s="874"/>
      <c r="J263" s="874"/>
      <c r="K263" s="875"/>
    </row>
    <row r="264" spans="1:11" ht="15" customHeight="1" x14ac:dyDescent="0.25">
      <c r="A264" s="873"/>
      <c r="B264" s="874"/>
      <c r="C264" s="874"/>
      <c r="D264" s="874"/>
      <c r="E264" s="874"/>
      <c r="F264" s="875"/>
      <c r="G264" s="873"/>
      <c r="H264" s="874"/>
      <c r="I264" s="874"/>
      <c r="J264" s="874"/>
      <c r="K264" s="875"/>
    </row>
    <row r="265" spans="1:11" ht="15" customHeight="1" x14ac:dyDescent="0.25">
      <c r="A265" s="873"/>
      <c r="B265" s="874"/>
      <c r="C265" s="874"/>
      <c r="D265" s="874"/>
      <c r="E265" s="874"/>
      <c r="F265" s="875"/>
      <c r="G265" s="873"/>
      <c r="H265" s="874"/>
      <c r="I265" s="874"/>
      <c r="J265" s="874"/>
      <c r="K265" s="875"/>
    </row>
    <row r="266" spans="1:11" ht="15" customHeight="1" x14ac:dyDescent="0.25">
      <c r="A266" s="873"/>
      <c r="B266" s="874"/>
      <c r="C266" s="874"/>
      <c r="D266" s="874"/>
      <c r="E266" s="874"/>
      <c r="F266" s="875"/>
      <c r="G266" s="873"/>
      <c r="H266" s="874"/>
      <c r="I266" s="874"/>
      <c r="J266" s="874"/>
      <c r="K266" s="875"/>
    </row>
    <row r="267" spans="1:11" ht="15" customHeight="1" x14ac:dyDescent="0.25">
      <c r="A267" s="873"/>
      <c r="B267" s="874"/>
      <c r="C267" s="874"/>
      <c r="D267" s="874"/>
      <c r="E267" s="874"/>
      <c r="F267" s="875"/>
      <c r="G267" s="873"/>
      <c r="H267" s="874"/>
      <c r="I267" s="874"/>
      <c r="J267" s="874"/>
      <c r="K267" s="875"/>
    </row>
    <row r="268" spans="1:11" ht="15" customHeight="1" x14ac:dyDescent="0.25">
      <c r="A268" s="873"/>
      <c r="B268" s="874"/>
      <c r="C268" s="874"/>
      <c r="D268" s="874"/>
      <c r="E268" s="874"/>
      <c r="F268" s="875"/>
      <c r="G268" s="873"/>
      <c r="H268" s="874"/>
      <c r="I268" s="874"/>
      <c r="J268" s="874"/>
      <c r="K268" s="875"/>
    </row>
    <row r="269" spans="1:11" ht="15" customHeight="1" x14ac:dyDescent="0.25">
      <c r="A269" s="873"/>
      <c r="B269" s="874"/>
      <c r="C269" s="874"/>
      <c r="D269" s="874"/>
      <c r="E269" s="874"/>
      <c r="F269" s="875"/>
      <c r="G269" s="873"/>
      <c r="H269" s="874"/>
      <c r="I269" s="874"/>
      <c r="J269" s="874"/>
      <c r="K269" s="875"/>
    </row>
    <row r="270" spans="1:11" ht="15" customHeight="1" x14ac:dyDescent="0.25">
      <c r="A270" s="873"/>
      <c r="B270" s="874"/>
      <c r="C270" s="874"/>
      <c r="D270" s="874"/>
      <c r="E270" s="874"/>
      <c r="F270" s="875"/>
      <c r="G270" s="873"/>
      <c r="H270" s="874"/>
      <c r="I270" s="874"/>
      <c r="J270" s="874"/>
      <c r="K270" s="875"/>
    </row>
    <row r="271" spans="1:11" ht="15" customHeight="1" x14ac:dyDescent="0.25">
      <c r="A271" s="873"/>
      <c r="B271" s="874"/>
      <c r="C271" s="874"/>
      <c r="D271" s="874"/>
      <c r="E271" s="874"/>
      <c r="F271" s="875"/>
      <c r="G271" s="873"/>
      <c r="H271" s="874"/>
      <c r="I271" s="874"/>
      <c r="J271" s="874"/>
      <c r="K271" s="875"/>
    </row>
    <row r="272" spans="1:11" ht="15" customHeight="1" x14ac:dyDescent="0.25">
      <c r="A272" s="873"/>
      <c r="B272" s="874"/>
      <c r="C272" s="874"/>
      <c r="D272" s="874"/>
      <c r="E272" s="874"/>
      <c r="F272" s="875"/>
      <c r="G272" s="873"/>
      <c r="H272" s="874"/>
      <c r="I272" s="874"/>
      <c r="J272" s="874"/>
      <c r="K272" s="875"/>
    </row>
    <row r="273" spans="1:11" ht="15" customHeight="1" x14ac:dyDescent="0.25">
      <c r="A273" s="873"/>
      <c r="B273" s="874"/>
      <c r="C273" s="874"/>
      <c r="D273" s="874"/>
      <c r="E273" s="874"/>
      <c r="F273" s="875"/>
      <c r="G273" s="873"/>
      <c r="H273" s="874"/>
      <c r="I273" s="874"/>
      <c r="J273" s="874"/>
      <c r="K273" s="875"/>
    </row>
    <row r="274" spans="1:11" ht="15" customHeight="1" x14ac:dyDescent="0.25">
      <c r="A274" s="873"/>
      <c r="B274" s="874"/>
      <c r="C274" s="874"/>
      <c r="D274" s="874"/>
      <c r="E274" s="874"/>
      <c r="F274" s="875"/>
      <c r="G274" s="873"/>
      <c r="H274" s="874"/>
      <c r="I274" s="874"/>
      <c r="J274" s="874"/>
      <c r="K274" s="875"/>
    </row>
    <row r="275" spans="1:11" ht="15" customHeight="1" x14ac:dyDescent="0.25">
      <c r="A275" s="873"/>
      <c r="B275" s="874"/>
      <c r="C275" s="874"/>
      <c r="D275" s="874"/>
      <c r="E275" s="874"/>
      <c r="F275" s="875"/>
      <c r="G275" s="873"/>
      <c r="H275" s="874"/>
      <c r="I275" s="874"/>
      <c r="J275" s="874"/>
      <c r="K275" s="875"/>
    </row>
    <row r="276" spans="1:11" ht="6" customHeight="1" thickBot="1" x14ac:dyDescent="0.3">
      <c r="A276" s="873"/>
      <c r="B276" s="874"/>
      <c r="C276" s="874"/>
      <c r="D276" s="874"/>
      <c r="E276" s="874"/>
      <c r="F276" s="875"/>
      <c r="G276" s="873"/>
      <c r="H276" s="874"/>
      <c r="I276" s="874"/>
      <c r="J276" s="874"/>
      <c r="K276" s="875"/>
    </row>
    <row r="277" spans="1:11" x14ac:dyDescent="0.25">
      <c r="A277" s="1033" t="s">
        <v>1304</v>
      </c>
      <c r="B277" s="1034"/>
      <c r="C277" s="1034"/>
      <c r="D277" s="1034"/>
      <c r="E277" s="1034"/>
      <c r="F277" s="1035"/>
      <c r="G277" s="1022" t="s">
        <v>1305</v>
      </c>
      <c r="H277" s="1028"/>
      <c r="I277" s="1028"/>
      <c r="J277" s="1028"/>
      <c r="K277" s="1029"/>
    </row>
    <row r="278" spans="1:11" ht="15.75" thickBot="1" x14ac:dyDescent="0.3">
      <c r="A278" s="1036"/>
      <c r="B278" s="1037"/>
      <c r="C278" s="1037"/>
      <c r="D278" s="1037"/>
      <c r="E278" s="1037"/>
      <c r="F278" s="1038"/>
      <c r="G278" s="1030"/>
      <c r="H278" s="1031"/>
      <c r="I278" s="1031"/>
      <c r="J278" s="1031"/>
      <c r="K278" s="1032"/>
    </row>
    <row r="279" spans="1:11" ht="15" customHeight="1" x14ac:dyDescent="0.25">
      <c r="A279" s="870"/>
      <c r="B279" s="871"/>
      <c r="C279" s="871"/>
      <c r="D279" s="871"/>
      <c r="E279" s="871"/>
      <c r="F279" s="872"/>
      <c r="G279" s="870"/>
      <c r="H279" s="871"/>
      <c r="I279" s="871"/>
      <c r="J279" s="871"/>
      <c r="K279" s="872"/>
    </row>
    <row r="280" spans="1:11" ht="15" customHeight="1" x14ac:dyDescent="0.25">
      <c r="A280" s="873"/>
      <c r="B280" s="874"/>
      <c r="C280" s="874"/>
      <c r="D280" s="874"/>
      <c r="E280" s="874"/>
      <c r="F280" s="875"/>
      <c r="G280" s="873"/>
      <c r="H280" s="874"/>
      <c r="I280" s="874"/>
      <c r="J280" s="874"/>
      <c r="K280" s="875"/>
    </row>
    <row r="281" spans="1:11" ht="15" customHeight="1" x14ac:dyDescent="0.25">
      <c r="A281" s="873"/>
      <c r="B281" s="874"/>
      <c r="C281" s="874"/>
      <c r="D281" s="874"/>
      <c r="E281" s="874"/>
      <c r="F281" s="875"/>
      <c r="G281" s="873"/>
      <c r="H281" s="874"/>
      <c r="I281" s="874"/>
      <c r="J281" s="874"/>
      <c r="K281" s="875"/>
    </row>
    <row r="282" spans="1:11" ht="15" customHeight="1" x14ac:dyDescent="0.25">
      <c r="A282" s="873"/>
      <c r="B282" s="874"/>
      <c r="C282" s="874"/>
      <c r="D282" s="874"/>
      <c r="E282" s="874"/>
      <c r="F282" s="875"/>
      <c r="G282" s="873"/>
      <c r="H282" s="874"/>
      <c r="I282" s="874"/>
      <c r="J282" s="874"/>
      <c r="K282" s="875"/>
    </row>
    <row r="283" spans="1:11" ht="15" customHeight="1" x14ac:dyDescent="0.25">
      <c r="A283" s="873"/>
      <c r="B283" s="874"/>
      <c r="C283" s="874"/>
      <c r="D283" s="874"/>
      <c r="E283" s="874"/>
      <c r="F283" s="875"/>
      <c r="G283" s="873"/>
      <c r="H283" s="874"/>
      <c r="I283" s="874"/>
      <c r="J283" s="874"/>
      <c r="K283" s="875"/>
    </row>
    <row r="284" spans="1:11" ht="15" customHeight="1" x14ac:dyDescent="0.25">
      <c r="A284" s="873"/>
      <c r="B284" s="874"/>
      <c r="C284" s="874"/>
      <c r="D284" s="874"/>
      <c r="E284" s="874"/>
      <c r="F284" s="875"/>
      <c r="G284" s="873"/>
      <c r="H284" s="874"/>
      <c r="I284" s="874"/>
      <c r="J284" s="874"/>
      <c r="K284" s="875"/>
    </row>
    <row r="285" spans="1:11" ht="15" customHeight="1" x14ac:dyDescent="0.25">
      <c r="A285" s="873"/>
      <c r="B285" s="874"/>
      <c r="C285" s="874"/>
      <c r="D285" s="874"/>
      <c r="E285" s="874"/>
      <c r="F285" s="875"/>
      <c r="G285" s="873"/>
      <c r="H285" s="874"/>
      <c r="I285" s="874"/>
      <c r="J285" s="874"/>
      <c r="K285" s="875"/>
    </row>
    <row r="286" spans="1:11" ht="15" customHeight="1" x14ac:dyDescent="0.25">
      <c r="A286" s="873"/>
      <c r="B286" s="874"/>
      <c r="C286" s="874"/>
      <c r="D286" s="874"/>
      <c r="E286" s="874"/>
      <c r="F286" s="875"/>
      <c r="G286" s="873"/>
      <c r="H286" s="874"/>
      <c r="I286" s="874"/>
      <c r="J286" s="874"/>
      <c r="K286" s="875"/>
    </row>
    <row r="287" spans="1:11" ht="15" customHeight="1" x14ac:dyDescent="0.25">
      <c r="A287" s="873"/>
      <c r="B287" s="874"/>
      <c r="C287" s="874"/>
      <c r="D287" s="874"/>
      <c r="E287" s="874"/>
      <c r="F287" s="875"/>
      <c r="G287" s="873"/>
      <c r="H287" s="874"/>
      <c r="I287" s="874"/>
      <c r="J287" s="874"/>
      <c r="K287" s="875"/>
    </row>
    <row r="288" spans="1:11" ht="15" customHeight="1" x14ac:dyDescent="0.25">
      <c r="A288" s="873"/>
      <c r="B288" s="874"/>
      <c r="C288" s="874"/>
      <c r="D288" s="874"/>
      <c r="E288" s="874"/>
      <c r="F288" s="875"/>
      <c r="G288" s="873"/>
      <c r="H288" s="874"/>
      <c r="I288" s="874"/>
      <c r="J288" s="874"/>
      <c r="K288" s="875"/>
    </row>
    <row r="289" spans="1:11" ht="15" customHeight="1" x14ac:dyDescent="0.25">
      <c r="A289" s="873"/>
      <c r="B289" s="874"/>
      <c r="C289" s="874"/>
      <c r="D289" s="874"/>
      <c r="E289" s="874"/>
      <c r="F289" s="875"/>
      <c r="G289" s="873"/>
      <c r="H289" s="874"/>
      <c r="I289" s="874"/>
      <c r="J289" s="874"/>
      <c r="K289" s="875"/>
    </row>
    <row r="290" spans="1:11" ht="15" customHeight="1" x14ac:dyDescent="0.25">
      <c r="A290" s="873"/>
      <c r="B290" s="874"/>
      <c r="C290" s="874"/>
      <c r="D290" s="874"/>
      <c r="E290" s="874"/>
      <c r="F290" s="875"/>
      <c r="G290" s="873"/>
      <c r="H290" s="874"/>
      <c r="I290" s="874"/>
      <c r="J290" s="874"/>
      <c r="K290" s="875"/>
    </row>
    <row r="291" spans="1:11" ht="15" customHeight="1" x14ac:dyDescent="0.25">
      <c r="A291" s="873"/>
      <c r="B291" s="874"/>
      <c r="C291" s="874"/>
      <c r="D291" s="874"/>
      <c r="E291" s="874"/>
      <c r="F291" s="875"/>
      <c r="G291" s="873"/>
      <c r="H291" s="874"/>
      <c r="I291" s="874"/>
      <c r="J291" s="874"/>
      <c r="K291" s="875"/>
    </row>
    <row r="292" spans="1:11" ht="15" customHeight="1" x14ac:dyDescent="0.25">
      <c r="A292" s="873"/>
      <c r="B292" s="874"/>
      <c r="C292" s="874"/>
      <c r="D292" s="874"/>
      <c r="E292" s="874"/>
      <c r="F292" s="875"/>
      <c r="G292" s="873"/>
      <c r="H292" s="874"/>
      <c r="I292" s="874"/>
      <c r="J292" s="874"/>
      <c r="K292" s="875"/>
    </row>
    <row r="293" spans="1:11" ht="6" customHeight="1" thickBot="1" x14ac:dyDescent="0.3">
      <c r="A293" s="873"/>
      <c r="B293" s="874"/>
      <c r="C293" s="874"/>
      <c r="D293" s="874"/>
      <c r="E293" s="874"/>
      <c r="F293" s="875"/>
      <c r="G293" s="873"/>
      <c r="H293" s="874"/>
      <c r="I293" s="874"/>
      <c r="J293" s="874"/>
      <c r="K293" s="875"/>
    </row>
    <row r="294" spans="1:11" x14ac:dyDescent="0.25">
      <c r="A294" s="1033" t="s">
        <v>1306</v>
      </c>
      <c r="B294" s="1034"/>
      <c r="C294" s="1034"/>
      <c r="D294" s="1034"/>
      <c r="E294" s="1034"/>
      <c r="F294" s="1035"/>
      <c r="G294" s="1022" t="s">
        <v>1307</v>
      </c>
      <c r="H294" s="1028"/>
      <c r="I294" s="1028"/>
      <c r="J294" s="1028"/>
      <c r="K294" s="1029"/>
    </row>
    <row r="295" spans="1:11" ht="15.75" thickBot="1" x14ac:dyDescent="0.3">
      <c r="A295" s="1036"/>
      <c r="B295" s="1037"/>
      <c r="C295" s="1037"/>
      <c r="D295" s="1037"/>
      <c r="E295" s="1037"/>
      <c r="F295" s="1038"/>
      <c r="G295" s="1030"/>
      <c r="H295" s="1031"/>
      <c r="I295" s="1031"/>
      <c r="J295" s="1031"/>
      <c r="K295" s="1032"/>
    </row>
    <row r="296" spans="1:11" x14ac:dyDescent="0.25">
      <c r="A296" s="870" t="s">
        <v>502</v>
      </c>
      <c r="B296" s="871"/>
      <c r="C296" s="871"/>
      <c r="D296" s="871"/>
      <c r="E296" s="871"/>
      <c r="F296" s="872"/>
      <c r="G296" s="870" t="s">
        <v>503</v>
      </c>
      <c r="H296" s="871"/>
      <c r="I296" s="871"/>
      <c r="J296" s="871"/>
      <c r="K296" s="872"/>
    </row>
    <row r="297" spans="1:11" x14ac:dyDescent="0.25">
      <c r="A297" s="873"/>
      <c r="B297" s="874"/>
      <c r="C297" s="874"/>
      <c r="D297" s="874"/>
      <c r="E297" s="874"/>
      <c r="F297" s="875"/>
      <c r="G297" s="873"/>
      <c r="H297" s="874"/>
      <c r="I297" s="874"/>
      <c r="J297" s="874"/>
      <c r="K297" s="875"/>
    </row>
    <row r="298" spans="1:11" x14ac:dyDescent="0.25">
      <c r="A298" s="873"/>
      <c r="B298" s="874"/>
      <c r="C298" s="874"/>
      <c r="D298" s="874"/>
      <c r="E298" s="874"/>
      <c r="F298" s="875"/>
      <c r="G298" s="873"/>
      <c r="H298" s="874"/>
      <c r="I298" s="874"/>
      <c r="J298" s="874"/>
      <c r="K298" s="875"/>
    </row>
    <row r="299" spans="1:11" x14ac:dyDescent="0.25">
      <c r="A299" s="873"/>
      <c r="B299" s="874"/>
      <c r="C299" s="874"/>
      <c r="D299" s="874"/>
      <c r="E299" s="874"/>
      <c r="F299" s="875"/>
      <c r="G299" s="873"/>
      <c r="H299" s="874"/>
      <c r="I299" s="874"/>
      <c r="J299" s="874"/>
      <c r="K299" s="875"/>
    </row>
    <row r="300" spans="1:11" x14ac:dyDescent="0.25">
      <c r="A300" s="873"/>
      <c r="B300" s="874"/>
      <c r="C300" s="874"/>
      <c r="D300" s="874"/>
      <c r="E300" s="874"/>
      <c r="F300" s="875"/>
      <c r="G300" s="873"/>
      <c r="H300" s="874"/>
      <c r="I300" s="874"/>
      <c r="J300" s="874"/>
      <c r="K300" s="875"/>
    </row>
    <row r="301" spans="1:11" x14ac:dyDescent="0.25">
      <c r="A301" s="873"/>
      <c r="B301" s="874"/>
      <c r="C301" s="874"/>
      <c r="D301" s="874"/>
      <c r="E301" s="874"/>
      <c r="F301" s="875"/>
      <c r="G301" s="873"/>
      <c r="H301" s="874"/>
      <c r="I301" s="874"/>
      <c r="J301" s="874"/>
      <c r="K301" s="875"/>
    </row>
    <row r="302" spans="1:11" x14ac:dyDescent="0.25">
      <c r="A302" s="873"/>
      <c r="B302" s="874"/>
      <c r="C302" s="874"/>
      <c r="D302" s="874"/>
      <c r="E302" s="874"/>
      <c r="F302" s="875"/>
      <c r="G302" s="873"/>
      <c r="H302" s="874"/>
      <c r="I302" s="874"/>
      <c r="J302" s="874"/>
      <c r="K302" s="875"/>
    </row>
    <row r="303" spans="1:11" x14ac:dyDescent="0.25">
      <c r="A303" s="873"/>
      <c r="B303" s="874"/>
      <c r="C303" s="874"/>
      <c r="D303" s="874"/>
      <c r="E303" s="874"/>
      <c r="F303" s="875"/>
      <c r="G303" s="873"/>
      <c r="H303" s="874"/>
      <c r="I303" s="874"/>
      <c r="J303" s="874"/>
      <c r="K303" s="875"/>
    </row>
    <row r="304" spans="1:11" x14ac:dyDescent="0.25">
      <c r="A304" s="873"/>
      <c r="B304" s="874"/>
      <c r="C304" s="874"/>
      <c r="D304" s="874"/>
      <c r="E304" s="874"/>
      <c r="F304" s="875"/>
      <c r="G304" s="873"/>
      <c r="H304" s="874"/>
      <c r="I304" s="874"/>
      <c r="J304" s="874"/>
      <c r="K304" s="875"/>
    </row>
    <row r="305" spans="1:11" x14ac:dyDescent="0.25">
      <c r="A305" s="873"/>
      <c r="B305" s="874"/>
      <c r="C305" s="874"/>
      <c r="D305" s="874"/>
      <c r="E305" s="874"/>
      <c r="F305" s="875"/>
      <c r="G305" s="873"/>
      <c r="H305" s="874"/>
      <c r="I305" s="874"/>
      <c r="J305" s="874"/>
      <c r="K305" s="875"/>
    </row>
    <row r="306" spans="1:11" x14ac:dyDescent="0.25">
      <c r="A306" s="873"/>
      <c r="B306" s="874"/>
      <c r="C306" s="874"/>
      <c r="D306" s="874"/>
      <c r="E306" s="874"/>
      <c r="F306" s="875"/>
      <c r="G306" s="873"/>
      <c r="H306" s="874"/>
      <c r="I306" s="874"/>
      <c r="J306" s="874"/>
      <c r="K306" s="875"/>
    </row>
    <row r="307" spans="1:11" x14ac:dyDescent="0.25">
      <c r="A307" s="873"/>
      <c r="B307" s="874"/>
      <c r="C307" s="874"/>
      <c r="D307" s="874"/>
      <c r="E307" s="874"/>
      <c r="F307" s="875"/>
      <c r="G307" s="873"/>
      <c r="H307" s="874"/>
      <c r="I307" s="874"/>
      <c r="J307" s="874"/>
      <c r="K307" s="875"/>
    </row>
    <row r="308" spans="1:11" x14ac:dyDescent="0.25">
      <c r="A308" s="873"/>
      <c r="B308" s="874"/>
      <c r="C308" s="874"/>
      <c r="D308" s="874"/>
      <c r="E308" s="874"/>
      <c r="F308" s="875"/>
      <c r="G308" s="873"/>
      <c r="H308" s="874"/>
      <c r="I308" s="874"/>
      <c r="J308" s="874"/>
      <c r="K308" s="875"/>
    </row>
    <row r="309" spans="1:11" ht="15.75" thickBot="1" x14ac:dyDescent="0.3">
      <c r="A309" s="873"/>
      <c r="B309" s="874"/>
      <c r="C309" s="874"/>
      <c r="D309" s="874"/>
      <c r="E309" s="874"/>
      <c r="F309" s="875"/>
      <c r="G309" s="873"/>
      <c r="H309" s="874"/>
      <c r="I309" s="874"/>
      <c r="J309" s="874"/>
      <c r="K309" s="875"/>
    </row>
    <row r="310" spans="1:11" x14ac:dyDescent="0.25">
      <c r="A310" s="1022" t="s">
        <v>1308</v>
      </c>
      <c r="B310" s="1028"/>
      <c r="C310" s="1028"/>
      <c r="D310" s="1028"/>
      <c r="E310" s="1028"/>
      <c r="F310" s="1029"/>
      <c r="G310" s="1022" t="s">
        <v>1309</v>
      </c>
      <c r="H310" s="1028"/>
      <c r="I310" s="1028"/>
      <c r="J310" s="1028"/>
      <c r="K310" s="1029"/>
    </row>
    <row r="311" spans="1:11" ht="29.25" customHeight="1" thickBot="1" x14ac:dyDescent="0.3">
      <c r="A311" s="1030"/>
      <c r="B311" s="1031"/>
      <c r="C311" s="1031"/>
      <c r="D311" s="1031"/>
      <c r="E311" s="1031"/>
      <c r="F311" s="1032"/>
      <c r="G311" s="1030"/>
      <c r="H311" s="1031"/>
      <c r="I311" s="1031"/>
      <c r="J311" s="1031"/>
      <c r="K311" s="1032"/>
    </row>
    <row r="312" spans="1:11" x14ac:dyDescent="0.25">
      <c r="A312" s="870" t="s">
        <v>502</v>
      </c>
      <c r="B312" s="871"/>
      <c r="C312" s="871"/>
      <c r="D312" s="871"/>
      <c r="E312" s="871"/>
      <c r="F312" s="872"/>
      <c r="G312" s="870" t="s">
        <v>503</v>
      </c>
      <c r="H312" s="871"/>
      <c r="I312" s="871"/>
      <c r="J312" s="871"/>
      <c r="K312" s="872"/>
    </row>
    <row r="313" spans="1:11" x14ac:dyDescent="0.25">
      <c r="A313" s="873"/>
      <c r="B313" s="874"/>
      <c r="C313" s="874"/>
      <c r="D313" s="874"/>
      <c r="E313" s="874"/>
      <c r="F313" s="875"/>
      <c r="G313" s="873"/>
      <c r="H313" s="874"/>
      <c r="I313" s="874"/>
      <c r="J313" s="874"/>
      <c r="K313" s="875"/>
    </row>
    <row r="314" spans="1:11" x14ac:dyDescent="0.25">
      <c r="A314" s="873"/>
      <c r="B314" s="874"/>
      <c r="C314" s="874"/>
      <c r="D314" s="874"/>
      <c r="E314" s="874"/>
      <c r="F314" s="875"/>
      <c r="G314" s="873"/>
      <c r="H314" s="874"/>
      <c r="I314" s="874"/>
      <c r="J314" s="874"/>
      <c r="K314" s="875"/>
    </row>
    <row r="315" spans="1:11" x14ac:dyDescent="0.25">
      <c r="A315" s="873"/>
      <c r="B315" s="874"/>
      <c r="C315" s="874"/>
      <c r="D315" s="874"/>
      <c r="E315" s="874"/>
      <c r="F315" s="875"/>
      <c r="G315" s="873"/>
      <c r="H315" s="874"/>
      <c r="I315" s="874"/>
      <c r="J315" s="874"/>
      <c r="K315" s="875"/>
    </row>
    <row r="316" spans="1:11" x14ac:dyDescent="0.25">
      <c r="A316" s="873"/>
      <c r="B316" s="874"/>
      <c r="C316" s="874"/>
      <c r="D316" s="874"/>
      <c r="E316" s="874"/>
      <c r="F316" s="875"/>
      <c r="G316" s="873"/>
      <c r="H316" s="874"/>
      <c r="I316" s="874"/>
      <c r="J316" s="874"/>
      <c r="K316" s="875"/>
    </row>
    <row r="317" spans="1:11" x14ac:dyDescent="0.25">
      <c r="A317" s="873"/>
      <c r="B317" s="874"/>
      <c r="C317" s="874"/>
      <c r="D317" s="874"/>
      <c r="E317" s="874"/>
      <c r="F317" s="875"/>
      <c r="G317" s="873"/>
      <c r="H317" s="874"/>
      <c r="I317" s="874"/>
      <c r="J317" s="874"/>
      <c r="K317" s="875"/>
    </row>
    <row r="318" spans="1:11" x14ac:dyDescent="0.25">
      <c r="A318" s="873"/>
      <c r="B318" s="874"/>
      <c r="C318" s="874"/>
      <c r="D318" s="874"/>
      <c r="E318" s="874"/>
      <c r="F318" s="875"/>
      <c r="G318" s="873"/>
      <c r="H318" s="874"/>
      <c r="I318" s="874"/>
      <c r="J318" s="874"/>
      <c r="K318" s="875"/>
    </row>
    <row r="319" spans="1:11" x14ac:dyDescent="0.25">
      <c r="A319" s="873"/>
      <c r="B319" s="874"/>
      <c r="C319" s="874"/>
      <c r="D319" s="874"/>
      <c r="E319" s="874"/>
      <c r="F319" s="875"/>
      <c r="G319" s="873"/>
      <c r="H319" s="874"/>
      <c r="I319" s="874"/>
      <c r="J319" s="874"/>
      <c r="K319" s="875"/>
    </row>
    <row r="320" spans="1:11" x14ac:dyDescent="0.25">
      <c r="A320" s="873"/>
      <c r="B320" s="874"/>
      <c r="C320" s="874"/>
      <c r="D320" s="874"/>
      <c r="E320" s="874"/>
      <c r="F320" s="875"/>
      <c r="G320" s="873"/>
      <c r="H320" s="874"/>
      <c r="I320" s="874"/>
      <c r="J320" s="874"/>
      <c r="K320" s="875"/>
    </row>
    <row r="321" spans="1:11" x14ac:dyDescent="0.25">
      <c r="A321" s="873"/>
      <c r="B321" s="874"/>
      <c r="C321" s="874"/>
      <c r="D321" s="874"/>
      <c r="E321" s="874"/>
      <c r="F321" s="875"/>
      <c r="G321" s="873"/>
      <c r="H321" s="874"/>
      <c r="I321" s="874"/>
      <c r="J321" s="874"/>
      <c r="K321" s="875"/>
    </row>
    <row r="322" spans="1:11" x14ac:dyDescent="0.25">
      <c r="A322" s="873"/>
      <c r="B322" s="874"/>
      <c r="C322" s="874"/>
      <c r="D322" s="874"/>
      <c r="E322" s="874"/>
      <c r="F322" s="875"/>
      <c r="G322" s="873"/>
      <c r="H322" s="874"/>
      <c r="I322" s="874"/>
      <c r="J322" s="874"/>
      <c r="K322" s="875"/>
    </row>
    <row r="323" spans="1:11" x14ac:dyDescent="0.25">
      <c r="A323" s="873"/>
      <c r="B323" s="874"/>
      <c r="C323" s="874"/>
      <c r="D323" s="874"/>
      <c r="E323" s="874"/>
      <c r="F323" s="875"/>
      <c r="G323" s="873"/>
      <c r="H323" s="874"/>
      <c r="I323" s="874"/>
      <c r="J323" s="874"/>
      <c r="K323" s="875"/>
    </row>
    <row r="324" spans="1:11" x14ac:dyDescent="0.25">
      <c r="A324" s="873"/>
      <c r="B324" s="874"/>
      <c r="C324" s="874"/>
      <c r="D324" s="874"/>
      <c r="E324" s="874"/>
      <c r="F324" s="875"/>
      <c r="G324" s="873"/>
      <c r="H324" s="874"/>
      <c r="I324" s="874"/>
      <c r="J324" s="874"/>
      <c r="K324" s="875"/>
    </row>
    <row r="325" spans="1:11" ht="15.75" thickBot="1" x14ac:dyDescent="0.3">
      <c r="A325" s="873"/>
      <c r="B325" s="874"/>
      <c r="C325" s="874"/>
      <c r="D325" s="874"/>
      <c r="E325" s="874"/>
      <c r="F325" s="875"/>
      <c r="G325" s="873"/>
      <c r="H325" s="874"/>
      <c r="I325" s="874"/>
      <c r="J325" s="874"/>
      <c r="K325" s="875"/>
    </row>
    <row r="326" spans="1:11" x14ac:dyDescent="0.25">
      <c r="A326" s="1022" t="s">
        <v>1310</v>
      </c>
      <c r="B326" s="1028"/>
      <c r="C326" s="1028"/>
      <c r="D326" s="1028"/>
      <c r="E326" s="1028"/>
      <c r="F326" s="1029"/>
      <c r="G326" s="1022" t="s">
        <v>1311</v>
      </c>
      <c r="H326" s="1028"/>
      <c r="I326" s="1028"/>
      <c r="J326" s="1028"/>
      <c r="K326" s="1029"/>
    </row>
    <row r="327" spans="1:11" ht="31.5" customHeight="1" thickBot="1" x14ac:dyDescent="0.3">
      <c r="A327" s="1030"/>
      <c r="B327" s="1031"/>
      <c r="C327" s="1031"/>
      <c r="D327" s="1031"/>
      <c r="E327" s="1031"/>
      <c r="F327" s="1032"/>
      <c r="G327" s="1030"/>
      <c r="H327" s="1031"/>
      <c r="I327" s="1031"/>
      <c r="J327" s="1031"/>
      <c r="K327" s="1032"/>
    </row>
    <row r="328" spans="1:11" x14ac:dyDescent="0.25">
      <c r="A328" s="870" t="s">
        <v>502</v>
      </c>
      <c r="B328" s="871"/>
      <c r="C328" s="871"/>
      <c r="D328" s="871"/>
      <c r="E328" s="871"/>
      <c r="F328" s="872"/>
      <c r="G328" s="870" t="s">
        <v>503</v>
      </c>
      <c r="H328" s="871"/>
      <c r="I328" s="871"/>
      <c r="J328" s="871"/>
      <c r="K328" s="872"/>
    </row>
    <row r="329" spans="1:11" x14ac:dyDescent="0.25">
      <c r="A329" s="873"/>
      <c r="B329" s="874"/>
      <c r="C329" s="874"/>
      <c r="D329" s="874"/>
      <c r="E329" s="874"/>
      <c r="F329" s="875"/>
      <c r="G329" s="873"/>
      <c r="H329" s="874"/>
      <c r="I329" s="874"/>
      <c r="J329" s="874"/>
      <c r="K329" s="875"/>
    </row>
    <row r="330" spans="1:11" x14ac:dyDescent="0.25">
      <c r="A330" s="873"/>
      <c r="B330" s="874"/>
      <c r="C330" s="874"/>
      <c r="D330" s="874"/>
      <c r="E330" s="874"/>
      <c r="F330" s="875"/>
      <c r="G330" s="873"/>
      <c r="H330" s="874"/>
      <c r="I330" s="874"/>
      <c r="J330" s="874"/>
      <c r="K330" s="875"/>
    </row>
    <row r="331" spans="1:11" x14ac:dyDescent="0.25">
      <c r="A331" s="873"/>
      <c r="B331" s="874"/>
      <c r="C331" s="874"/>
      <c r="D331" s="874"/>
      <c r="E331" s="874"/>
      <c r="F331" s="875"/>
      <c r="G331" s="873"/>
      <c r="H331" s="874"/>
      <c r="I331" s="874"/>
      <c r="J331" s="874"/>
      <c r="K331" s="875"/>
    </row>
    <row r="332" spans="1:11" x14ac:dyDescent="0.25">
      <c r="A332" s="873"/>
      <c r="B332" s="874"/>
      <c r="C332" s="874"/>
      <c r="D332" s="874"/>
      <c r="E332" s="874"/>
      <c r="F332" s="875"/>
      <c r="G332" s="873"/>
      <c r="H332" s="874"/>
      <c r="I332" s="874"/>
      <c r="J332" s="874"/>
      <c r="K332" s="875"/>
    </row>
    <row r="333" spans="1:11" x14ac:dyDescent="0.25">
      <c r="A333" s="873"/>
      <c r="B333" s="874"/>
      <c r="C333" s="874"/>
      <c r="D333" s="874"/>
      <c r="E333" s="874"/>
      <c r="F333" s="875"/>
      <c r="G333" s="873"/>
      <c r="H333" s="874"/>
      <c r="I333" s="874"/>
      <c r="J333" s="874"/>
      <c r="K333" s="875"/>
    </row>
    <row r="334" spans="1:11" x14ac:dyDescent="0.25">
      <c r="A334" s="873"/>
      <c r="B334" s="874"/>
      <c r="C334" s="874"/>
      <c r="D334" s="874"/>
      <c r="E334" s="874"/>
      <c r="F334" s="875"/>
      <c r="G334" s="873"/>
      <c r="H334" s="874"/>
      <c r="I334" s="874"/>
      <c r="J334" s="874"/>
      <c r="K334" s="875"/>
    </row>
    <row r="335" spans="1:11" x14ac:dyDescent="0.25">
      <c r="A335" s="873"/>
      <c r="B335" s="874"/>
      <c r="C335" s="874"/>
      <c r="D335" s="874"/>
      <c r="E335" s="874"/>
      <c r="F335" s="875"/>
      <c r="G335" s="873"/>
      <c r="H335" s="874"/>
      <c r="I335" s="874"/>
      <c r="J335" s="874"/>
      <c r="K335" s="875"/>
    </row>
    <row r="336" spans="1:11" x14ac:dyDescent="0.25">
      <c r="A336" s="873"/>
      <c r="B336" s="874"/>
      <c r="C336" s="874"/>
      <c r="D336" s="874"/>
      <c r="E336" s="874"/>
      <c r="F336" s="875"/>
      <c r="G336" s="873"/>
      <c r="H336" s="874"/>
      <c r="I336" s="874"/>
      <c r="J336" s="874"/>
      <c r="K336" s="875"/>
    </row>
    <row r="337" spans="1:11" x14ac:dyDescent="0.25">
      <c r="A337" s="873"/>
      <c r="B337" s="874"/>
      <c r="C337" s="874"/>
      <c r="D337" s="874"/>
      <c r="E337" s="874"/>
      <c r="F337" s="875"/>
      <c r="G337" s="873"/>
      <c r="H337" s="874"/>
      <c r="I337" s="874"/>
      <c r="J337" s="874"/>
      <c r="K337" s="875"/>
    </row>
    <row r="338" spans="1:11" x14ac:dyDescent="0.25">
      <c r="A338" s="873"/>
      <c r="B338" s="874"/>
      <c r="C338" s="874"/>
      <c r="D338" s="874"/>
      <c r="E338" s="874"/>
      <c r="F338" s="875"/>
      <c r="G338" s="873"/>
      <c r="H338" s="874"/>
      <c r="I338" s="874"/>
      <c r="J338" s="874"/>
      <c r="K338" s="875"/>
    </row>
    <row r="339" spans="1:11" x14ac:dyDescent="0.25">
      <c r="A339" s="873"/>
      <c r="B339" s="874"/>
      <c r="C339" s="874"/>
      <c r="D339" s="874"/>
      <c r="E339" s="874"/>
      <c r="F339" s="875"/>
      <c r="G339" s="873"/>
      <c r="H339" s="874"/>
      <c r="I339" s="874"/>
      <c r="J339" s="874"/>
      <c r="K339" s="875"/>
    </row>
    <row r="340" spans="1:11" x14ac:dyDescent="0.25">
      <c r="A340" s="873"/>
      <c r="B340" s="874"/>
      <c r="C340" s="874"/>
      <c r="D340" s="874"/>
      <c r="E340" s="874"/>
      <c r="F340" s="875"/>
      <c r="G340" s="873"/>
      <c r="H340" s="874"/>
      <c r="I340" s="874"/>
      <c r="J340" s="874"/>
      <c r="K340" s="875"/>
    </row>
    <row r="341" spans="1:11" ht="15.75" thickBot="1" x14ac:dyDescent="0.3">
      <c r="A341" s="873"/>
      <c r="B341" s="874"/>
      <c r="C341" s="874"/>
      <c r="D341" s="874"/>
      <c r="E341" s="874"/>
      <c r="F341" s="875"/>
      <c r="G341" s="873"/>
      <c r="H341" s="874"/>
      <c r="I341" s="874"/>
      <c r="J341" s="874"/>
      <c r="K341" s="875"/>
    </row>
    <row r="342" spans="1:11" x14ac:dyDescent="0.25">
      <c r="A342" s="1022" t="s">
        <v>1312</v>
      </c>
      <c r="B342" s="1028"/>
      <c r="C342" s="1028"/>
      <c r="D342" s="1028"/>
      <c r="E342" s="1028"/>
      <c r="F342" s="1029"/>
      <c r="G342" s="1022" t="s">
        <v>1313</v>
      </c>
      <c r="H342" s="1028"/>
      <c r="I342" s="1028"/>
      <c r="J342" s="1028"/>
      <c r="K342" s="1029"/>
    </row>
    <row r="343" spans="1:11" ht="15.75" thickBot="1" x14ac:dyDescent="0.3">
      <c r="A343" s="1030"/>
      <c r="B343" s="1031"/>
      <c r="C343" s="1031"/>
      <c r="D343" s="1031"/>
      <c r="E343" s="1031"/>
      <c r="F343" s="1032"/>
      <c r="G343" s="1030"/>
      <c r="H343" s="1031"/>
      <c r="I343" s="1031"/>
      <c r="J343" s="1031"/>
      <c r="K343" s="1032"/>
    </row>
    <row r="344" spans="1:11" x14ac:dyDescent="0.25">
      <c r="A344" s="870" t="s">
        <v>500</v>
      </c>
      <c r="B344" s="871"/>
      <c r="C344" s="871"/>
      <c r="D344" s="871"/>
      <c r="E344" s="871"/>
      <c r="F344" s="872"/>
      <c r="G344" s="870"/>
      <c r="H344" s="871"/>
      <c r="I344" s="871"/>
      <c r="J344" s="871"/>
      <c r="K344" s="872"/>
    </row>
    <row r="345" spans="1:11" x14ac:dyDescent="0.25">
      <c r="A345" s="873"/>
      <c r="B345" s="874"/>
      <c r="C345" s="874"/>
      <c r="D345" s="874"/>
      <c r="E345" s="874"/>
      <c r="F345" s="875"/>
      <c r="G345" s="873"/>
      <c r="H345" s="874"/>
      <c r="I345" s="874"/>
      <c r="J345" s="874"/>
      <c r="K345" s="875"/>
    </row>
    <row r="346" spans="1:11" x14ac:dyDescent="0.25">
      <c r="A346" s="873"/>
      <c r="B346" s="874"/>
      <c r="C346" s="874"/>
      <c r="D346" s="874"/>
      <c r="E346" s="874"/>
      <c r="F346" s="875"/>
      <c r="G346" s="873"/>
      <c r="H346" s="874"/>
      <c r="I346" s="874"/>
      <c r="J346" s="874"/>
      <c r="K346" s="875"/>
    </row>
    <row r="347" spans="1:11" x14ac:dyDescent="0.25">
      <c r="A347" s="873"/>
      <c r="B347" s="874"/>
      <c r="C347" s="874"/>
      <c r="D347" s="874"/>
      <c r="E347" s="874"/>
      <c r="F347" s="875"/>
      <c r="G347" s="873"/>
      <c r="H347" s="874"/>
      <c r="I347" s="874"/>
      <c r="J347" s="874"/>
      <c r="K347" s="875"/>
    </row>
    <row r="348" spans="1:11" x14ac:dyDescent="0.25">
      <c r="A348" s="873"/>
      <c r="B348" s="874"/>
      <c r="C348" s="874"/>
      <c r="D348" s="874"/>
      <c r="E348" s="874"/>
      <c r="F348" s="875"/>
      <c r="G348" s="873"/>
      <c r="H348" s="874"/>
      <c r="I348" s="874"/>
      <c r="J348" s="874"/>
      <c r="K348" s="875"/>
    </row>
    <row r="349" spans="1:11" x14ac:dyDescent="0.25">
      <c r="A349" s="873"/>
      <c r="B349" s="874"/>
      <c r="C349" s="874"/>
      <c r="D349" s="874"/>
      <c r="E349" s="874"/>
      <c r="F349" s="875"/>
      <c r="G349" s="873"/>
      <c r="H349" s="874"/>
      <c r="I349" s="874"/>
      <c r="J349" s="874"/>
      <c r="K349" s="875"/>
    </row>
    <row r="350" spans="1:11" x14ac:dyDescent="0.25">
      <c r="A350" s="873"/>
      <c r="B350" s="874"/>
      <c r="C350" s="874"/>
      <c r="D350" s="874"/>
      <c r="E350" s="874"/>
      <c r="F350" s="875"/>
      <c r="G350" s="873"/>
      <c r="H350" s="874"/>
      <c r="I350" s="874"/>
      <c r="J350" s="874"/>
      <c r="K350" s="875"/>
    </row>
    <row r="351" spans="1:11" x14ac:dyDescent="0.25">
      <c r="A351" s="873"/>
      <c r="B351" s="874"/>
      <c r="C351" s="874"/>
      <c r="D351" s="874"/>
      <c r="E351" s="874"/>
      <c r="F351" s="875"/>
      <c r="G351" s="873"/>
      <c r="H351" s="874"/>
      <c r="I351" s="874"/>
      <c r="J351" s="874"/>
      <c r="K351" s="875"/>
    </row>
    <row r="352" spans="1:11" x14ac:dyDescent="0.25">
      <c r="A352" s="873"/>
      <c r="B352" s="874"/>
      <c r="C352" s="874"/>
      <c r="D352" s="874"/>
      <c r="E352" s="874"/>
      <c r="F352" s="875"/>
      <c r="G352" s="873"/>
      <c r="H352" s="874"/>
      <c r="I352" s="874"/>
      <c r="J352" s="874"/>
      <c r="K352" s="875"/>
    </row>
    <row r="353" spans="1:11" x14ac:dyDescent="0.25">
      <c r="A353" s="873"/>
      <c r="B353" s="874"/>
      <c r="C353" s="874"/>
      <c r="D353" s="874"/>
      <c r="E353" s="874"/>
      <c r="F353" s="875"/>
      <c r="G353" s="873"/>
      <c r="H353" s="874"/>
      <c r="I353" s="874"/>
      <c r="J353" s="874"/>
      <c r="K353" s="875"/>
    </row>
    <row r="354" spans="1:11" x14ac:dyDescent="0.25">
      <c r="A354" s="873"/>
      <c r="B354" s="874"/>
      <c r="C354" s="874"/>
      <c r="D354" s="874"/>
      <c r="E354" s="874"/>
      <c r="F354" s="875"/>
      <c r="G354" s="873"/>
      <c r="H354" s="874"/>
      <c r="I354" s="874"/>
      <c r="J354" s="874"/>
      <c r="K354" s="875"/>
    </row>
    <row r="355" spans="1:11" x14ac:dyDescent="0.25">
      <c r="A355" s="873"/>
      <c r="B355" s="874"/>
      <c r="C355" s="874"/>
      <c r="D355" s="874"/>
      <c r="E355" s="874"/>
      <c r="F355" s="875"/>
      <c r="G355" s="873"/>
      <c r="H355" s="874"/>
      <c r="I355" s="874"/>
      <c r="J355" s="874"/>
      <c r="K355" s="875"/>
    </row>
    <row r="356" spans="1:11" x14ac:dyDescent="0.25">
      <c r="A356" s="873"/>
      <c r="B356" s="874"/>
      <c r="C356" s="874"/>
      <c r="D356" s="874"/>
      <c r="E356" s="874"/>
      <c r="F356" s="875"/>
      <c r="G356" s="873"/>
      <c r="H356" s="874"/>
      <c r="I356" s="874"/>
      <c r="J356" s="874"/>
      <c r="K356" s="875"/>
    </row>
    <row r="357" spans="1:11" ht="15.75" thickBot="1" x14ac:dyDescent="0.3">
      <c r="A357" s="873"/>
      <c r="B357" s="874"/>
      <c r="C357" s="874"/>
      <c r="D357" s="874"/>
      <c r="E357" s="874"/>
      <c r="F357" s="875"/>
      <c r="G357" s="873"/>
      <c r="H357" s="874"/>
      <c r="I357" s="874"/>
      <c r="J357" s="874"/>
      <c r="K357" s="875"/>
    </row>
    <row r="358" spans="1:11" x14ac:dyDescent="0.25">
      <c r="A358" s="1033" t="s">
        <v>1128</v>
      </c>
      <c r="B358" s="1034"/>
      <c r="C358" s="1034"/>
      <c r="D358" s="1034"/>
      <c r="E358" s="1034"/>
      <c r="F358" s="1035"/>
      <c r="G358" s="1022" t="s">
        <v>1128</v>
      </c>
      <c r="H358" s="1028"/>
      <c r="I358" s="1028"/>
      <c r="J358" s="1028"/>
      <c r="K358" s="1029"/>
    </row>
    <row r="359" spans="1:11" ht="22.5" customHeight="1" thickBot="1" x14ac:dyDescent="0.3">
      <c r="A359" s="1036"/>
      <c r="B359" s="1037"/>
      <c r="C359" s="1037"/>
      <c r="D359" s="1037"/>
      <c r="E359" s="1037"/>
      <c r="F359" s="1038"/>
      <c r="G359" s="1030"/>
      <c r="H359" s="1031"/>
      <c r="I359" s="1031"/>
      <c r="J359" s="1031"/>
      <c r="K359" s="1032"/>
    </row>
    <row r="360" spans="1:11" x14ac:dyDescent="0.25">
      <c r="A360" s="870"/>
      <c r="B360" s="871"/>
      <c r="C360" s="871"/>
      <c r="D360" s="871"/>
      <c r="E360" s="871"/>
      <c r="F360" s="872"/>
      <c r="G360" s="870"/>
      <c r="H360" s="871"/>
      <c r="I360" s="871"/>
      <c r="J360" s="871"/>
      <c r="K360" s="872"/>
    </row>
    <row r="361" spans="1:11" x14ac:dyDescent="0.25">
      <c r="A361" s="873"/>
      <c r="B361" s="874"/>
      <c r="C361" s="874"/>
      <c r="D361" s="874"/>
      <c r="E361" s="874"/>
      <c r="F361" s="875"/>
      <c r="G361" s="873"/>
      <c r="H361" s="874"/>
      <c r="I361" s="874"/>
      <c r="J361" s="874"/>
      <c r="K361" s="875"/>
    </row>
    <row r="362" spans="1:11" x14ac:dyDescent="0.25">
      <c r="A362" s="873"/>
      <c r="B362" s="874"/>
      <c r="C362" s="874"/>
      <c r="D362" s="874"/>
      <c r="E362" s="874"/>
      <c r="F362" s="875"/>
      <c r="G362" s="873"/>
      <c r="H362" s="874"/>
      <c r="I362" s="874"/>
      <c r="J362" s="874"/>
      <c r="K362" s="875"/>
    </row>
    <row r="363" spans="1:11" x14ac:dyDescent="0.25">
      <c r="A363" s="873"/>
      <c r="B363" s="874"/>
      <c r="C363" s="874"/>
      <c r="D363" s="874"/>
      <c r="E363" s="874"/>
      <c r="F363" s="875"/>
      <c r="G363" s="873"/>
      <c r="H363" s="874"/>
      <c r="I363" s="874"/>
      <c r="J363" s="874"/>
      <c r="K363" s="875"/>
    </row>
    <row r="364" spans="1:11" x14ac:dyDescent="0.25">
      <c r="A364" s="873"/>
      <c r="B364" s="874"/>
      <c r="C364" s="874"/>
      <c r="D364" s="874"/>
      <c r="E364" s="874"/>
      <c r="F364" s="875"/>
      <c r="G364" s="873"/>
      <c r="H364" s="874"/>
      <c r="I364" s="874"/>
      <c r="J364" s="874"/>
      <c r="K364" s="875"/>
    </row>
    <row r="365" spans="1:11" x14ac:dyDescent="0.25">
      <c r="A365" s="873"/>
      <c r="B365" s="874"/>
      <c r="C365" s="874"/>
      <c r="D365" s="874"/>
      <c r="E365" s="874"/>
      <c r="F365" s="875"/>
      <c r="G365" s="873"/>
      <c r="H365" s="874"/>
      <c r="I365" s="874"/>
      <c r="J365" s="874"/>
      <c r="K365" s="875"/>
    </row>
    <row r="366" spans="1:11" x14ac:dyDescent="0.25">
      <c r="A366" s="873"/>
      <c r="B366" s="874"/>
      <c r="C366" s="874"/>
      <c r="D366" s="874"/>
      <c r="E366" s="874"/>
      <c r="F366" s="875"/>
      <c r="G366" s="873"/>
      <c r="H366" s="874"/>
      <c r="I366" s="874"/>
      <c r="J366" s="874"/>
      <c r="K366" s="875"/>
    </row>
    <row r="367" spans="1:11" x14ac:dyDescent="0.25">
      <c r="A367" s="873"/>
      <c r="B367" s="874"/>
      <c r="C367" s="874"/>
      <c r="D367" s="874"/>
      <c r="E367" s="874"/>
      <c r="F367" s="875"/>
      <c r="G367" s="873"/>
      <c r="H367" s="874"/>
      <c r="I367" s="874"/>
      <c r="J367" s="874"/>
      <c r="K367" s="875"/>
    </row>
    <row r="368" spans="1:11" x14ac:dyDescent="0.25">
      <c r="A368" s="873"/>
      <c r="B368" s="874"/>
      <c r="C368" s="874"/>
      <c r="D368" s="874"/>
      <c r="E368" s="874"/>
      <c r="F368" s="875"/>
      <c r="G368" s="873"/>
      <c r="H368" s="874"/>
      <c r="I368" s="874"/>
      <c r="J368" s="874"/>
      <c r="K368" s="875"/>
    </row>
    <row r="369" spans="1:11" x14ac:dyDescent="0.25">
      <c r="A369" s="873"/>
      <c r="B369" s="874"/>
      <c r="C369" s="874"/>
      <c r="D369" s="874"/>
      <c r="E369" s="874"/>
      <c r="F369" s="875"/>
      <c r="G369" s="873"/>
      <c r="H369" s="874"/>
      <c r="I369" s="874"/>
      <c r="J369" s="874"/>
      <c r="K369" s="875"/>
    </row>
    <row r="370" spans="1:11" x14ac:dyDescent="0.25">
      <c r="A370" s="873"/>
      <c r="B370" s="874"/>
      <c r="C370" s="874"/>
      <c r="D370" s="874"/>
      <c r="E370" s="874"/>
      <c r="F370" s="875"/>
      <c r="G370" s="873"/>
      <c r="H370" s="874"/>
      <c r="I370" s="874"/>
      <c r="J370" s="874"/>
      <c r="K370" s="875"/>
    </row>
    <row r="371" spans="1:11" x14ac:dyDescent="0.25">
      <c r="A371" s="873"/>
      <c r="B371" s="874"/>
      <c r="C371" s="874"/>
      <c r="D371" s="874"/>
      <c r="E371" s="874"/>
      <c r="F371" s="875"/>
      <c r="G371" s="873"/>
      <c r="H371" s="874"/>
      <c r="I371" s="874"/>
      <c r="J371" s="874"/>
      <c r="K371" s="875"/>
    </row>
    <row r="372" spans="1:11" x14ac:dyDescent="0.25">
      <c r="A372" s="873"/>
      <c r="B372" s="874"/>
      <c r="C372" s="874"/>
      <c r="D372" s="874"/>
      <c r="E372" s="874"/>
      <c r="F372" s="875"/>
      <c r="G372" s="873"/>
      <c r="H372" s="874"/>
      <c r="I372" s="874"/>
      <c r="J372" s="874"/>
      <c r="K372" s="875"/>
    </row>
    <row r="373" spans="1:11" ht="15.75" thickBot="1" x14ac:dyDescent="0.3">
      <c r="A373" s="873"/>
      <c r="B373" s="874"/>
      <c r="C373" s="874"/>
      <c r="D373" s="874"/>
      <c r="E373" s="874"/>
      <c r="F373" s="875"/>
      <c r="G373" s="873"/>
      <c r="H373" s="874"/>
      <c r="I373" s="874"/>
      <c r="J373" s="874"/>
      <c r="K373" s="875"/>
    </row>
    <row r="374" spans="1:11" x14ac:dyDescent="0.25">
      <c r="A374" s="1033" t="s">
        <v>1314</v>
      </c>
      <c r="B374" s="1034"/>
      <c r="C374" s="1034"/>
      <c r="D374" s="1034"/>
      <c r="E374" s="1034"/>
      <c r="F374" s="1035"/>
      <c r="G374" s="1022" t="s">
        <v>1315</v>
      </c>
      <c r="H374" s="1028"/>
      <c r="I374" s="1028"/>
      <c r="J374" s="1028"/>
      <c r="K374" s="1029"/>
    </row>
    <row r="375" spans="1:11" ht="15.75" thickBot="1" x14ac:dyDescent="0.3">
      <c r="A375" s="1036"/>
      <c r="B375" s="1037"/>
      <c r="C375" s="1037"/>
      <c r="D375" s="1037"/>
      <c r="E375" s="1037"/>
      <c r="F375" s="1038"/>
      <c r="G375" s="1030"/>
      <c r="H375" s="1031"/>
      <c r="I375" s="1031"/>
      <c r="J375" s="1031"/>
      <c r="K375" s="1032"/>
    </row>
    <row r="376" spans="1:11" ht="15.75" hidden="1" thickBot="1" x14ac:dyDescent="0.3">
      <c r="A376" s="870" t="s">
        <v>502</v>
      </c>
      <c r="B376" s="871"/>
      <c r="C376" s="871"/>
      <c r="D376" s="871"/>
      <c r="E376" s="871"/>
      <c r="F376" s="872"/>
      <c r="G376" s="870" t="s">
        <v>503</v>
      </c>
      <c r="H376" s="871"/>
      <c r="I376" s="871"/>
      <c r="J376" s="871"/>
      <c r="K376" s="872"/>
    </row>
    <row r="377" spans="1:11" ht="15.75" hidden="1" thickBot="1" x14ac:dyDescent="0.3">
      <c r="A377" s="873"/>
      <c r="B377" s="874"/>
      <c r="C377" s="874"/>
      <c r="D377" s="874"/>
      <c r="E377" s="874"/>
      <c r="F377" s="875"/>
      <c r="G377" s="873"/>
      <c r="H377" s="874"/>
      <c r="I377" s="874"/>
      <c r="J377" s="874"/>
      <c r="K377" s="875"/>
    </row>
    <row r="378" spans="1:11" ht="15.75" hidden="1" thickBot="1" x14ac:dyDescent="0.3">
      <c r="A378" s="873"/>
      <c r="B378" s="874"/>
      <c r="C378" s="874"/>
      <c r="D378" s="874"/>
      <c r="E378" s="874"/>
      <c r="F378" s="875"/>
      <c r="G378" s="873"/>
      <c r="H378" s="874"/>
      <c r="I378" s="874"/>
      <c r="J378" s="874"/>
      <c r="K378" s="875"/>
    </row>
    <row r="379" spans="1:11" ht="15.75" hidden="1" thickBot="1" x14ac:dyDescent="0.3">
      <c r="A379" s="873"/>
      <c r="B379" s="874"/>
      <c r="C379" s="874"/>
      <c r="D379" s="874"/>
      <c r="E379" s="874"/>
      <c r="F379" s="875"/>
      <c r="G379" s="873"/>
      <c r="H379" s="874"/>
      <c r="I379" s="874"/>
      <c r="J379" s="874"/>
      <c r="K379" s="875"/>
    </row>
    <row r="380" spans="1:11" ht="15.75" hidden="1" thickBot="1" x14ac:dyDescent="0.3">
      <c r="A380" s="873"/>
      <c r="B380" s="874"/>
      <c r="C380" s="874"/>
      <c r="D380" s="874"/>
      <c r="E380" s="874"/>
      <c r="F380" s="875"/>
      <c r="G380" s="873"/>
      <c r="H380" s="874"/>
      <c r="I380" s="874"/>
      <c r="J380" s="874"/>
      <c r="K380" s="875"/>
    </row>
    <row r="381" spans="1:11" ht="15.75" hidden="1" thickBot="1" x14ac:dyDescent="0.3">
      <c r="A381" s="873"/>
      <c r="B381" s="874"/>
      <c r="C381" s="874"/>
      <c r="D381" s="874"/>
      <c r="E381" s="874"/>
      <c r="F381" s="875"/>
      <c r="G381" s="873"/>
      <c r="H381" s="874"/>
      <c r="I381" s="874"/>
      <c r="J381" s="874"/>
      <c r="K381" s="875"/>
    </row>
    <row r="382" spans="1:11" ht="15.75" hidden="1" thickBot="1" x14ac:dyDescent="0.3">
      <c r="A382" s="873"/>
      <c r="B382" s="874"/>
      <c r="C382" s="874"/>
      <c r="D382" s="874"/>
      <c r="E382" s="874"/>
      <c r="F382" s="875"/>
      <c r="G382" s="873"/>
      <c r="H382" s="874"/>
      <c r="I382" s="874"/>
      <c r="J382" s="874"/>
      <c r="K382" s="875"/>
    </row>
    <row r="383" spans="1:11" ht="15.75" hidden="1" thickBot="1" x14ac:dyDescent="0.3">
      <c r="A383" s="873"/>
      <c r="B383" s="874"/>
      <c r="C383" s="874"/>
      <c r="D383" s="874"/>
      <c r="E383" s="874"/>
      <c r="F383" s="875"/>
      <c r="G383" s="873"/>
      <c r="H383" s="874"/>
      <c r="I383" s="874"/>
      <c r="J383" s="874"/>
      <c r="K383" s="875"/>
    </row>
    <row r="384" spans="1:11" ht="15.75" hidden="1" thickBot="1" x14ac:dyDescent="0.3">
      <c r="A384" s="873"/>
      <c r="B384" s="874"/>
      <c r="C384" s="874"/>
      <c r="D384" s="874"/>
      <c r="E384" s="874"/>
      <c r="F384" s="875"/>
      <c r="G384" s="873"/>
      <c r="H384" s="874"/>
      <c r="I384" s="874"/>
      <c r="J384" s="874"/>
      <c r="K384" s="875"/>
    </row>
    <row r="385" spans="1:11" ht="15.75" hidden="1" thickBot="1" x14ac:dyDescent="0.3">
      <c r="A385" s="873"/>
      <c r="B385" s="874"/>
      <c r="C385" s="874"/>
      <c r="D385" s="874"/>
      <c r="E385" s="874"/>
      <c r="F385" s="875"/>
      <c r="G385" s="873"/>
      <c r="H385" s="874"/>
      <c r="I385" s="874"/>
      <c r="J385" s="874"/>
      <c r="K385" s="875"/>
    </row>
    <row r="386" spans="1:11" ht="15.75" hidden="1" thickBot="1" x14ac:dyDescent="0.3">
      <c r="A386" s="873"/>
      <c r="B386" s="874"/>
      <c r="C386" s="874"/>
      <c r="D386" s="874"/>
      <c r="E386" s="874"/>
      <c r="F386" s="875"/>
      <c r="G386" s="873"/>
      <c r="H386" s="874"/>
      <c r="I386" s="874"/>
      <c r="J386" s="874"/>
      <c r="K386" s="875"/>
    </row>
    <row r="387" spans="1:11" ht="15.75" hidden="1" thickBot="1" x14ac:dyDescent="0.3">
      <c r="A387" s="873"/>
      <c r="B387" s="874"/>
      <c r="C387" s="874"/>
      <c r="D387" s="874"/>
      <c r="E387" s="874"/>
      <c r="F387" s="875"/>
      <c r="G387" s="873"/>
      <c r="H387" s="874"/>
      <c r="I387" s="874"/>
      <c r="J387" s="874"/>
      <c r="K387" s="875"/>
    </row>
    <row r="388" spans="1:11" ht="15.75" hidden="1" thickBot="1" x14ac:dyDescent="0.3">
      <c r="A388" s="873"/>
      <c r="B388" s="874"/>
      <c r="C388" s="874"/>
      <c r="D388" s="874"/>
      <c r="E388" s="874"/>
      <c r="F388" s="875"/>
      <c r="G388" s="873"/>
      <c r="H388" s="874"/>
      <c r="I388" s="874"/>
      <c r="J388" s="874"/>
      <c r="K388" s="875"/>
    </row>
    <row r="389" spans="1:11" ht="15.75" hidden="1" thickBot="1" x14ac:dyDescent="0.3">
      <c r="A389" s="873"/>
      <c r="B389" s="874"/>
      <c r="C389" s="874"/>
      <c r="D389" s="874"/>
      <c r="E389" s="874"/>
      <c r="F389" s="875"/>
      <c r="G389" s="873"/>
      <c r="H389" s="874"/>
      <c r="I389" s="874"/>
      <c r="J389" s="874"/>
      <c r="K389" s="875"/>
    </row>
    <row r="390" spans="1:11" ht="15.75" hidden="1" thickBot="1" x14ac:dyDescent="0.3">
      <c r="A390" s="1022"/>
      <c r="B390" s="1028"/>
      <c r="C390" s="1028"/>
      <c r="D390" s="1028"/>
      <c r="E390" s="1028"/>
      <c r="F390" s="1029"/>
      <c r="G390" s="1022"/>
      <c r="H390" s="1028"/>
      <c r="I390" s="1028"/>
      <c r="J390" s="1028"/>
      <c r="K390" s="1029"/>
    </row>
    <row r="391" spans="1:11" ht="26.25" hidden="1" customHeight="1" thickBot="1" x14ac:dyDescent="0.3">
      <c r="A391" s="1030"/>
      <c r="B391" s="1031"/>
      <c r="C391" s="1031"/>
      <c r="D391" s="1031"/>
      <c r="E391" s="1031"/>
      <c r="F391" s="1032"/>
      <c r="G391" s="1030"/>
      <c r="H391" s="1031"/>
      <c r="I391" s="1031"/>
      <c r="J391" s="1031"/>
      <c r="K391" s="1032"/>
    </row>
    <row r="392" spans="1:11" x14ac:dyDescent="0.25">
      <c r="A392" s="870" t="s">
        <v>502</v>
      </c>
      <c r="B392" s="871"/>
      <c r="C392" s="871"/>
      <c r="D392" s="871"/>
      <c r="E392" s="871"/>
      <c r="F392" s="872"/>
      <c r="G392" s="870"/>
      <c r="H392" s="871"/>
      <c r="I392" s="871"/>
      <c r="J392" s="871"/>
      <c r="K392" s="872"/>
    </row>
    <row r="393" spans="1:11" x14ac:dyDescent="0.25">
      <c r="A393" s="873"/>
      <c r="B393" s="874"/>
      <c r="C393" s="874"/>
      <c r="D393" s="874"/>
      <c r="E393" s="874"/>
      <c r="F393" s="875"/>
      <c r="G393" s="873"/>
      <c r="H393" s="874"/>
      <c r="I393" s="874"/>
      <c r="J393" s="874"/>
      <c r="K393" s="875"/>
    </row>
    <row r="394" spans="1:11" x14ac:dyDescent="0.25">
      <c r="A394" s="873"/>
      <c r="B394" s="874"/>
      <c r="C394" s="874"/>
      <c r="D394" s="874"/>
      <c r="E394" s="874"/>
      <c r="F394" s="875"/>
      <c r="G394" s="873"/>
      <c r="H394" s="874"/>
      <c r="I394" s="874"/>
      <c r="J394" s="874"/>
      <c r="K394" s="875"/>
    </row>
    <row r="395" spans="1:11" x14ac:dyDescent="0.25">
      <c r="A395" s="873"/>
      <c r="B395" s="874"/>
      <c r="C395" s="874"/>
      <c r="D395" s="874"/>
      <c r="E395" s="874"/>
      <c r="F395" s="875"/>
      <c r="G395" s="873"/>
      <c r="H395" s="874"/>
      <c r="I395" s="874"/>
      <c r="J395" s="874"/>
      <c r="K395" s="875"/>
    </row>
    <row r="396" spans="1:11" x14ac:dyDescent="0.25">
      <c r="A396" s="873"/>
      <c r="B396" s="874"/>
      <c r="C396" s="874"/>
      <c r="D396" s="874"/>
      <c r="E396" s="874"/>
      <c r="F396" s="875"/>
      <c r="G396" s="873"/>
      <c r="H396" s="874"/>
      <c r="I396" s="874"/>
      <c r="J396" s="874"/>
      <c r="K396" s="875"/>
    </row>
    <row r="397" spans="1:11" x14ac:dyDescent="0.25">
      <c r="A397" s="873"/>
      <c r="B397" s="874"/>
      <c r="C397" s="874"/>
      <c r="D397" s="874"/>
      <c r="E397" s="874"/>
      <c r="F397" s="875"/>
      <c r="G397" s="873"/>
      <c r="H397" s="874"/>
      <c r="I397" s="874"/>
      <c r="J397" s="874"/>
      <c r="K397" s="875"/>
    </row>
    <row r="398" spans="1:11" x14ac:dyDescent="0.25">
      <c r="A398" s="873"/>
      <c r="B398" s="874"/>
      <c r="C398" s="874"/>
      <c r="D398" s="874"/>
      <c r="E398" s="874"/>
      <c r="F398" s="875"/>
      <c r="G398" s="873"/>
      <c r="H398" s="874"/>
      <c r="I398" s="874"/>
      <c r="J398" s="874"/>
      <c r="K398" s="875"/>
    </row>
    <row r="399" spans="1:11" x14ac:dyDescent="0.25">
      <c r="A399" s="873"/>
      <c r="B399" s="874"/>
      <c r="C399" s="874"/>
      <c r="D399" s="874"/>
      <c r="E399" s="874"/>
      <c r="F399" s="875"/>
      <c r="G399" s="873"/>
      <c r="H399" s="874"/>
      <c r="I399" s="874"/>
      <c r="J399" s="874"/>
      <c r="K399" s="875"/>
    </row>
    <row r="400" spans="1:11" x14ac:dyDescent="0.25">
      <c r="A400" s="873"/>
      <c r="B400" s="874"/>
      <c r="C400" s="874"/>
      <c r="D400" s="874"/>
      <c r="E400" s="874"/>
      <c r="F400" s="875"/>
      <c r="G400" s="873"/>
      <c r="H400" s="874"/>
      <c r="I400" s="874"/>
      <c r="J400" s="874"/>
      <c r="K400" s="875"/>
    </row>
    <row r="401" spans="1:11" x14ac:dyDescent="0.25">
      <c r="A401" s="873"/>
      <c r="B401" s="874"/>
      <c r="C401" s="874"/>
      <c r="D401" s="874"/>
      <c r="E401" s="874"/>
      <c r="F401" s="875"/>
      <c r="G401" s="873"/>
      <c r="H401" s="874"/>
      <c r="I401" s="874"/>
      <c r="J401" s="874"/>
      <c r="K401" s="875"/>
    </row>
    <row r="402" spans="1:11" x14ac:dyDescent="0.25">
      <c r="A402" s="873"/>
      <c r="B402" s="874"/>
      <c r="C402" s="874"/>
      <c r="D402" s="874"/>
      <c r="E402" s="874"/>
      <c r="F402" s="875"/>
      <c r="G402" s="873"/>
      <c r="H402" s="874"/>
      <c r="I402" s="874"/>
      <c r="J402" s="874"/>
      <c r="K402" s="875"/>
    </row>
    <row r="403" spans="1:11" x14ac:dyDescent="0.25">
      <c r="A403" s="873"/>
      <c r="B403" s="874"/>
      <c r="C403" s="874"/>
      <c r="D403" s="874"/>
      <c r="E403" s="874"/>
      <c r="F403" s="875"/>
      <c r="G403" s="873"/>
      <c r="H403" s="874"/>
      <c r="I403" s="874"/>
      <c r="J403" s="874"/>
      <c r="K403" s="875"/>
    </row>
    <row r="404" spans="1:11" x14ac:dyDescent="0.25">
      <c r="A404" s="873"/>
      <c r="B404" s="874"/>
      <c r="C404" s="874"/>
      <c r="D404" s="874"/>
      <c r="E404" s="874"/>
      <c r="F404" s="875"/>
      <c r="G404" s="873"/>
      <c r="H404" s="874"/>
      <c r="I404" s="874"/>
      <c r="J404" s="874"/>
      <c r="K404" s="875"/>
    </row>
    <row r="405" spans="1:11" ht="15.75" thickBot="1" x14ac:dyDescent="0.3">
      <c r="A405" s="873"/>
      <c r="B405" s="874"/>
      <c r="C405" s="874"/>
      <c r="D405" s="874"/>
      <c r="E405" s="874"/>
      <c r="F405" s="875"/>
      <c r="G405" s="873"/>
      <c r="H405" s="874"/>
      <c r="I405" s="874"/>
      <c r="J405" s="874"/>
      <c r="K405" s="875"/>
    </row>
    <row r="406" spans="1:11" x14ac:dyDescent="0.25">
      <c r="A406" s="1022" t="s">
        <v>1316</v>
      </c>
      <c r="B406" s="1028"/>
      <c r="C406" s="1028"/>
      <c r="D406" s="1028"/>
      <c r="E406" s="1028"/>
      <c r="F406" s="1029"/>
      <c r="G406" s="1022" t="s">
        <v>1317</v>
      </c>
      <c r="H406" s="1028"/>
      <c r="I406" s="1028"/>
      <c r="J406" s="1028"/>
      <c r="K406" s="1029"/>
    </row>
    <row r="407" spans="1:11" ht="25.5" customHeight="1" thickBot="1" x14ac:dyDescent="0.3">
      <c r="A407" s="1030"/>
      <c r="B407" s="1031"/>
      <c r="C407" s="1031"/>
      <c r="D407" s="1031"/>
      <c r="E407" s="1031"/>
      <c r="F407" s="1032"/>
      <c r="G407" s="1030"/>
      <c r="H407" s="1031"/>
      <c r="I407" s="1031"/>
      <c r="J407" s="1031"/>
      <c r="K407" s="1032"/>
    </row>
    <row r="408" spans="1:11" x14ac:dyDescent="0.25">
      <c r="A408" s="870" t="s">
        <v>502</v>
      </c>
      <c r="B408" s="871"/>
      <c r="C408" s="871"/>
      <c r="D408" s="871"/>
      <c r="E408" s="871"/>
      <c r="F408" s="872"/>
      <c r="G408" s="870" t="s">
        <v>503</v>
      </c>
      <c r="H408" s="871"/>
      <c r="I408" s="871"/>
      <c r="J408" s="871"/>
      <c r="K408" s="872"/>
    </row>
    <row r="409" spans="1:11" x14ac:dyDescent="0.25">
      <c r="A409" s="873"/>
      <c r="B409" s="874"/>
      <c r="C409" s="874"/>
      <c r="D409" s="874"/>
      <c r="E409" s="874"/>
      <c r="F409" s="875"/>
      <c r="G409" s="873"/>
      <c r="H409" s="874"/>
      <c r="I409" s="874"/>
      <c r="J409" s="874"/>
      <c r="K409" s="875"/>
    </row>
    <row r="410" spans="1:11" x14ac:dyDescent="0.25">
      <c r="A410" s="873"/>
      <c r="B410" s="874"/>
      <c r="C410" s="874"/>
      <c r="D410" s="874"/>
      <c r="E410" s="874"/>
      <c r="F410" s="875"/>
      <c r="G410" s="873"/>
      <c r="H410" s="874"/>
      <c r="I410" s="874"/>
      <c r="J410" s="874"/>
      <c r="K410" s="875"/>
    </row>
    <row r="411" spans="1:11" x14ac:dyDescent="0.25">
      <c r="A411" s="873"/>
      <c r="B411" s="874"/>
      <c r="C411" s="874"/>
      <c r="D411" s="874"/>
      <c r="E411" s="874"/>
      <c r="F411" s="875"/>
      <c r="G411" s="873"/>
      <c r="H411" s="874"/>
      <c r="I411" s="874"/>
      <c r="J411" s="874"/>
      <c r="K411" s="875"/>
    </row>
    <row r="412" spans="1:11" x14ac:dyDescent="0.25">
      <c r="A412" s="873"/>
      <c r="B412" s="874"/>
      <c r="C412" s="874"/>
      <c r="D412" s="874"/>
      <c r="E412" s="874"/>
      <c r="F412" s="875"/>
      <c r="G412" s="873"/>
      <c r="H412" s="874"/>
      <c r="I412" s="874"/>
      <c r="J412" s="874"/>
      <c r="K412" s="875"/>
    </row>
    <row r="413" spans="1:11" x14ac:dyDescent="0.25">
      <c r="A413" s="873"/>
      <c r="B413" s="874"/>
      <c r="C413" s="874"/>
      <c r="D413" s="874"/>
      <c r="E413" s="874"/>
      <c r="F413" s="875"/>
      <c r="G413" s="873"/>
      <c r="H413" s="874"/>
      <c r="I413" s="874"/>
      <c r="J413" s="874"/>
      <c r="K413" s="875"/>
    </row>
    <row r="414" spans="1:11" x14ac:dyDescent="0.25">
      <c r="A414" s="873"/>
      <c r="B414" s="874"/>
      <c r="C414" s="874"/>
      <c r="D414" s="874"/>
      <c r="E414" s="874"/>
      <c r="F414" s="875"/>
      <c r="G414" s="873"/>
      <c r="H414" s="874"/>
      <c r="I414" s="874"/>
      <c r="J414" s="874"/>
      <c r="K414" s="875"/>
    </row>
    <row r="415" spans="1:11" x14ac:dyDescent="0.25">
      <c r="A415" s="873"/>
      <c r="B415" s="874"/>
      <c r="C415" s="874"/>
      <c r="D415" s="874"/>
      <c r="E415" s="874"/>
      <c r="F415" s="875"/>
      <c r="G415" s="873"/>
      <c r="H415" s="874"/>
      <c r="I415" s="874"/>
      <c r="J415" s="874"/>
      <c r="K415" s="875"/>
    </row>
    <row r="416" spans="1:11" x14ac:dyDescent="0.25">
      <c r="A416" s="873"/>
      <c r="B416" s="874"/>
      <c r="C416" s="874"/>
      <c r="D416" s="874"/>
      <c r="E416" s="874"/>
      <c r="F416" s="875"/>
      <c r="G416" s="873"/>
      <c r="H416" s="874"/>
      <c r="I416" s="874"/>
      <c r="J416" s="874"/>
      <c r="K416" s="875"/>
    </row>
    <row r="417" spans="1:11" x14ac:dyDescent="0.25">
      <c r="A417" s="873"/>
      <c r="B417" s="874"/>
      <c r="C417" s="874"/>
      <c r="D417" s="874"/>
      <c r="E417" s="874"/>
      <c r="F417" s="875"/>
      <c r="G417" s="873"/>
      <c r="H417" s="874"/>
      <c r="I417" s="874"/>
      <c r="J417" s="874"/>
      <c r="K417" s="875"/>
    </row>
    <row r="418" spans="1:11" x14ac:dyDescent="0.25">
      <c r="A418" s="873"/>
      <c r="B418" s="874"/>
      <c r="C418" s="874"/>
      <c r="D418" s="874"/>
      <c r="E418" s="874"/>
      <c r="F418" s="875"/>
      <c r="G418" s="873"/>
      <c r="H418" s="874"/>
      <c r="I418" s="874"/>
      <c r="J418" s="874"/>
      <c r="K418" s="875"/>
    </row>
    <row r="419" spans="1:11" x14ac:dyDescent="0.25">
      <c r="A419" s="873"/>
      <c r="B419" s="874"/>
      <c r="C419" s="874"/>
      <c r="D419" s="874"/>
      <c r="E419" s="874"/>
      <c r="F419" s="875"/>
      <c r="G419" s="873"/>
      <c r="H419" s="874"/>
      <c r="I419" s="874"/>
      <c r="J419" s="874"/>
      <c r="K419" s="875"/>
    </row>
    <row r="420" spans="1:11" x14ac:dyDescent="0.25">
      <c r="A420" s="873"/>
      <c r="B420" s="874"/>
      <c r="C420" s="874"/>
      <c r="D420" s="874"/>
      <c r="E420" s="874"/>
      <c r="F420" s="875"/>
      <c r="G420" s="873"/>
      <c r="H420" s="874"/>
      <c r="I420" s="874"/>
      <c r="J420" s="874"/>
      <c r="K420" s="875"/>
    </row>
    <row r="421" spans="1:11" ht="15.75" thickBot="1" x14ac:dyDescent="0.3">
      <c r="A421" s="873"/>
      <c r="B421" s="874"/>
      <c r="C421" s="874"/>
      <c r="D421" s="874"/>
      <c r="E421" s="874"/>
      <c r="F421" s="875"/>
      <c r="G421" s="873"/>
      <c r="H421" s="874"/>
      <c r="I421" s="874"/>
      <c r="J421" s="874"/>
      <c r="K421" s="875"/>
    </row>
    <row r="422" spans="1:11" x14ac:dyDescent="0.25">
      <c r="A422" s="1022" t="s">
        <v>990</v>
      </c>
      <c r="B422" s="1028"/>
      <c r="C422" s="1028"/>
      <c r="D422" s="1028"/>
      <c r="E422" s="1028"/>
      <c r="F422" s="1029"/>
      <c r="G422" s="1022" t="s">
        <v>992</v>
      </c>
      <c r="H422" s="1028"/>
      <c r="I422" s="1028"/>
      <c r="J422" s="1028"/>
      <c r="K422" s="1029"/>
    </row>
    <row r="423" spans="1:11" ht="15.75" thickBot="1" x14ac:dyDescent="0.3">
      <c r="A423" s="1030"/>
      <c r="B423" s="1031"/>
      <c r="C423" s="1031"/>
      <c r="D423" s="1031"/>
      <c r="E423" s="1031"/>
      <c r="F423" s="1032"/>
      <c r="G423" s="1030"/>
      <c r="H423" s="1031"/>
      <c r="I423" s="1031"/>
      <c r="J423" s="1031"/>
      <c r="K423" s="1032"/>
    </row>
    <row r="424" spans="1:11" ht="15.75" hidden="1" thickBot="1" x14ac:dyDescent="0.3">
      <c r="A424" s="870" t="s">
        <v>502</v>
      </c>
      <c r="B424" s="871"/>
      <c r="C424" s="871"/>
      <c r="D424" s="871"/>
      <c r="E424" s="871"/>
      <c r="F424" s="872"/>
      <c r="G424" s="870" t="s">
        <v>503</v>
      </c>
      <c r="H424" s="871"/>
      <c r="I424" s="871"/>
      <c r="J424" s="871"/>
      <c r="K424" s="872"/>
    </row>
    <row r="425" spans="1:11" ht="15.75" hidden="1" thickBot="1" x14ac:dyDescent="0.3">
      <c r="A425" s="873"/>
      <c r="B425" s="874"/>
      <c r="C425" s="874"/>
      <c r="D425" s="874"/>
      <c r="E425" s="874"/>
      <c r="F425" s="875"/>
      <c r="G425" s="873"/>
      <c r="H425" s="874"/>
      <c r="I425" s="874"/>
      <c r="J425" s="874"/>
      <c r="K425" s="875"/>
    </row>
    <row r="426" spans="1:11" ht="15.75" hidden="1" thickBot="1" x14ac:dyDescent="0.3">
      <c r="A426" s="873"/>
      <c r="B426" s="874"/>
      <c r="C426" s="874"/>
      <c r="D426" s="874"/>
      <c r="E426" s="874"/>
      <c r="F426" s="875"/>
      <c r="G426" s="873"/>
      <c r="H426" s="874"/>
      <c r="I426" s="874"/>
      <c r="J426" s="874"/>
      <c r="K426" s="875"/>
    </row>
    <row r="427" spans="1:11" ht="15.75" hidden="1" thickBot="1" x14ac:dyDescent="0.3">
      <c r="A427" s="873"/>
      <c r="B427" s="874"/>
      <c r="C427" s="874"/>
      <c r="D427" s="874"/>
      <c r="E427" s="874"/>
      <c r="F427" s="875"/>
      <c r="G427" s="873"/>
      <c r="H427" s="874"/>
      <c r="I427" s="874"/>
      <c r="J427" s="874"/>
      <c r="K427" s="875"/>
    </row>
    <row r="428" spans="1:11" ht="15.75" hidden="1" thickBot="1" x14ac:dyDescent="0.3">
      <c r="A428" s="873"/>
      <c r="B428" s="874"/>
      <c r="C428" s="874"/>
      <c r="D428" s="874"/>
      <c r="E428" s="874"/>
      <c r="F428" s="875"/>
      <c r="G428" s="873"/>
      <c r="H428" s="874"/>
      <c r="I428" s="874"/>
      <c r="J428" s="874"/>
      <c r="K428" s="875"/>
    </row>
    <row r="429" spans="1:11" ht="15.75" hidden="1" thickBot="1" x14ac:dyDescent="0.3">
      <c r="A429" s="873"/>
      <c r="B429" s="874"/>
      <c r="C429" s="874"/>
      <c r="D429" s="874"/>
      <c r="E429" s="874"/>
      <c r="F429" s="875"/>
      <c r="G429" s="873"/>
      <c r="H429" s="874"/>
      <c r="I429" s="874"/>
      <c r="J429" s="874"/>
      <c r="K429" s="875"/>
    </row>
    <row r="430" spans="1:11" ht="15.75" hidden="1" thickBot="1" x14ac:dyDescent="0.3">
      <c r="A430" s="873"/>
      <c r="B430" s="874"/>
      <c r="C430" s="874"/>
      <c r="D430" s="874"/>
      <c r="E430" s="874"/>
      <c r="F430" s="875"/>
      <c r="G430" s="873"/>
      <c r="H430" s="874"/>
      <c r="I430" s="874"/>
      <c r="J430" s="874"/>
      <c r="K430" s="875"/>
    </row>
    <row r="431" spans="1:11" ht="15.75" hidden="1" thickBot="1" x14ac:dyDescent="0.3">
      <c r="A431" s="873"/>
      <c r="B431" s="874"/>
      <c r="C431" s="874"/>
      <c r="D431" s="874"/>
      <c r="E431" s="874"/>
      <c r="F431" s="875"/>
      <c r="G431" s="873"/>
      <c r="H431" s="874"/>
      <c r="I431" s="874"/>
      <c r="J431" s="874"/>
      <c r="K431" s="875"/>
    </row>
    <row r="432" spans="1:11" ht="15.75" hidden="1" thickBot="1" x14ac:dyDescent="0.3">
      <c r="A432" s="873"/>
      <c r="B432" s="874"/>
      <c r="C432" s="874"/>
      <c r="D432" s="874"/>
      <c r="E432" s="874"/>
      <c r="F432" s="875"/>
      <c r="G432" s="873"/>
      <c r="H432" s="874"/>
      <c r="I432" s="874"/>
      <c r="J432" s="874"/>
      <c r="K432" s="875"/>
    </row>
    <row r="433" spans="1:11" ht="15.75" hidden="1" thickBot="1" x14ac:dyDescent="0.3">
      <c r="A433" s="873"/>
      <c r="B433" s="874"/>
      <c r="C433" s="874"/>
      <c r="D433" s="874"/>
      <c r="E433" s="874"/>
      <c r="F433" s="875"/>
      <c r="G433" s="873"/>
      <c r="H433" s="874"/>
      <c r="I433" s="874"/>
      <c r="J433" s="874"/>
      <c r="K433" s="875"/>
    </row>
    <row r="434" spans="1:11" ht="15.75" hidden="1" thickBot="1" x14ac:dyDescent="0.3">
      <c r="A434" s="873"/>
      <c r="B434" s="874"/>
      <c r="C434" s="874"/>
      <c r="D434" s="874"/>
      <c r="E434" s="874"/>
      <c r="F434" s="875"/>
      <c r="G434" s="873"/>
      <c r="H434" s="874"/>
      <c r="I434" s="874"/>
      <c r="J434" s="874"/>
      <c r="K434" s="875"/>
    </row>
    <row r="435" spans="1:11" ht="15.75" hidden="1" thickBot="1" x14ac:dyDescent="0.3">
      <c r="A435" s="873"/>
      <c r="B435" s="874"/>
      <c r="C435" s="874"/>
      <c r="D435" s="874"/>
      <c r="E435" s="874"/>
      <c r="F435" s="875"/>
      <c r="G435" s="873"/>
      <c r="H435" s="874"/>
      <c r="I435" s="874"/>
      <c r="J435" s="874"/>
      <c r="K435" s="875"/>
    </row>
    <row r="436" spans="1:11" ht="15.75" hidden="1" thickBot="1" x14ac:dyDescent="0.3">
      <c r="A436" s="873"/>
      <c r="B436" s="874"/>
      <c r="C436" s="874"/>
      <c r="D436" s="874"/>
      <c r="E436" s="874"/>
      <c r="F436" s="875"/>
      <c r="G436" s="873"/>
      <c r="H436" s="874"/>
      <c r="I436" s="874"/>
      <c r="J436" s="874"/>
      <c r="K436" s="875"/>
    </row>
    <row r="437" spans="1:11" ht="15.75" hidden="1" thickBot="1" x14ac:dyDescent="0.3">
      <c r="A437" s="873"/>
      <c r="B437" s="874"/>
      <c r="C437" s="874"/>
      <c r="D437" s="874"/>
      <c r="E437" s="874"/>
      <c r="F437" s="875"/>
      <c r="G437" s="873"/>
      <c r="H437" s="874"/>
      <c r="I437" s="874"/>
      <c r="J437" s="874"/>
      <c r="K437" s="875"/>
    </row>
    <row r="438" spans="1:11" ht="15.75" hidden="1" thickBot="1" x14ac:dyDescent="0.3">
      <c r="A438" s="1022" t="s">
        <v>597</v>
      </c>
      <c r="B438" s="1028"/>
      <c r="C438" s="1028"/>
      <c r="D438" s="1028"/>
      <c r="E438" s="1028"/>
      <c r="F438" s="1029"/>
      <c r="G438" s="1022" t="s">
        <v>721</v>
      </c>
      <c r="H438" s="1028"/>
      <c r="I438" s="1028"/>
      <c r="J438" s="1028"/>
      <c r="K438" s="1029"/>
    </row>
    <row r="439" spans="1:11" ht="15.75" hidden="1" thickBot="1" x14ac:dyDescent="0.3">
      <c r="A439" s="1030"/>
      <c r="B439" s="1031"/>
      <c r="C439" s="1031"/>
      <c r="D439" s="1031"/>
      <c r="E439" s="1031"/>
      <c r="F439" s="1032"/>
      <c r="G439" s="1030"/>
      <c r="H439" s="1031"/>
      <c r="I439" s="1031"/>
      <c r="J439" s="1031"/>
      <c r="K439" s="1032"/>
    </row>
    <row r="440" spans="1:11" x14ac:dyDescent="0.25">
      <c r="A440" s="870" t="s">
        <v>502</v>
      </c>
      <c r="B440" s="871"/>
      <c r="C440" s="871"/>
      <c r="D440" s="871"/>
      <c r="E440" s="871"/>
      <c r="F440" s="872"/>
      <c r="G440" s="870" t="s">
        <v>503</v>
      </c>
      <c r="H440" s="871"/>
      <c r="I440" s="871"/>
      <c r="J440" s="871"/>
      <c r="K440" s="872"/>
    </row>
    <row r="441" spans="1:11" x14ac:dyDescent="0.25">
      <c r="A441" s="873"/>
      <c r="B441" s="874"/>
      <c r="C441" s="874"/>
      <c r="D441" s="874"/>
      <c r="E441" s="874"/>
      <c r="F441" s="875"/>
      <c r="G441" s="873"/>
      <c r="H441" s="874"/>
      <c r="I441" s="874"/>
      <c r="J441" s="874"/>
      <c r="K441" s="875"/>
    </row>
    <row r="442" spans="1:11" x14ac:dyDescent="0.25">
      <c r="A442" s="873"/>
      <c r="B442" s="874"/>
      <c r="C442" s="874"/>
      <c r="D442" s="874"/>
      <c r="E442" s="874"/>
      <c r="F442" s="875"/>
      <c r="G442" s="873"/>
      <c r="H442" s="874"/>
      <c r="I442" s="874"/>
      <c r="J442" s="874"/>
      <c r="K442" s="875"/>
    </row>
    <row r="443" spans="1:11" x14ac:dyDescent="0.25">
      <c r="A443" s="873"/>
      <c r="B443" s="874"/>
      <c r="C443" s="874"/>
      <c r="D443" s="874"/>
      <c r="E443" s="874"/>
      <c r="F443" s="875"/>
      <c r="G443" s="873"/>
      <c r="H443" s="874"/>
      <c r="I443" s="874"/>
      <c r="J443" s="874"/>
      <c r="K443" s="875"/>
    </row>
    <row r="444" spans="1:11" x14ac:dyDescent="0.25">
      <c r="A444" s="873"/>
      <c r="B444" s="874"/>
      <c r="C444" s="874"/>
      <c r="D444" s="874"/>
      <c r="E444" s="874"/>
      <c r="F444" s="875"/>
      <c r="G444" s="873"/>
      <c r="H444" s="874"/>
      <c r="I444" s="874"/>
      <c r="J444" s="874"/>
      <c r="K444" s="875"/>
    </row>
    <row r="445" spans="1:11" x14ac:dyDescent="0.25">
      <c r="A445" s="873"/>
      <c r="B445" s="874"/>
      <c r="C445" s="874"/>
      <c r="D445" s="874"/>
      <c r="E445" s="874"/>
      <c r="F445" s="875"/>
      <c r="G445" s="873"/>
      <c r="H445" s="874"/>
      <c r="I445" s="874"/>
      <c r="J445" s="874"/>
      <c r="K445" s="875"/>
    </row>
    <row r="446" spans="1:11" x14ac:dyDescent="0.25">
      <c r="A446" s="873"/>
      <c r="B446" s="874"/>
      <c r="C446" s="874"/>
      <c r="D446" s="874"/>
      <c r="E446" s="874"/>
      <c r="F446" s="875"/>
      <c r="G446" s="873"/>
      <c r="H446" s="874"/>
      <c r="I446" s="874"/>
      <c r="J446" s="874"/>
      <c r="K446" s="875"/>
    </row>
    <row r="447" spans="1:11" x14ac:dyDescent="0.25">
      <c r="A447" s="873"/>
      <c r="B447" s="874"/>
      <c r="C447" s="874"/>
      <c r="D447" s="874"/>
      <c r="E447" s="874"/>
      <c r="F447" s="875"/>
      <c r="G447" s="873"/>
      <c r="H447" s="874"/>
      <c r="I447" s="874"/>
      <c r="J447" s="874"/>
      <c r="K447" s="875"/>
    </row>
    <row r="448" spans="1:11" x14ac:dyDescent="0.25">
      <c r="A448" s="873"/>
      <c r="B448" s="874"/>
      <c r="C448" s="874"/>
      <c r="D448" s="874"/>
      <c r="E448" s="874"/>
      <c r="F448" s="875"/>
      <c r="G448" s="873"/>
      <c r="H448" s="874"/>
      <c r="I448" s="874"/>
      <c r="J448" s="874"/>
      <c r="K448" s="875"/>
    </row>
    <row r="449" spans="1:11" x14ac:dyDescent="0.25">
      <c r="A449" s="873"/>
      <c r="B449" s="874"/>
      <c r="C449" s="874"/>
      <c r="D449" s="874"/>
      <c r="E449" s="874"/>
      <c r="F449" s="875"/>
      <c r="G449" s="873"/>
      <c r="H449" s="874"/>
      <c r="I449" s="874"/>
      <c r="J449" s="874"/>
      <c r="K449" s="875"/>
    </row>
    <row r="450" spans="1:11" x14ac:dyDescent="0.25">
      <c r="A450" s="873"/>
      <c r="B450" s="874"/>
      <c r="C450" s="874"/>
      <c r="D450" s="874"/>
      <c r="E450" s="874"/>
      <c r="F450" s="875"/>
      <c r="G450" s="873"/>
      <c r="H450" s="874"/>
      <c r="I450" s="874"/>
      <c r="J450" s="874"/>
      <c r="K450" s="875"/>
    </row>
    <row r="451" spans="1:11" x14ac:dyDescent="0.25">
      <c r="A451" s="873"/>
      <c r="B451" s="874"/>
      <c r="C451" s="874"/>
      <c r="D451" s="874"/>
      <c r="E451" s="874"/>
      <c r="F451" s="875"/>
      <c r="G451" s="873"/>
      <c r="H451" s="874"/>
      <c r="I451" s="874"/>
      <c r="J451" s="874"/>
      <c r="K451" s="875"/>
    </row>
    <row r="452" spans="1:11" x14ac:dyDescent="0.25">
      <c r="A452" s="873"/>
      <c r="B452" s="874"/>
      <c r="C452" s="874"/>
      <c r="D452" s="874"/>
      <c r="E452" s="874"/>
      <c r="F452" s="875"/>
      <c r="G452" s="873"/>
      <c r="H452" s="874"/>
      <c r="I452" s="874"/>
      <c r="J452" s="874"/>
      <c r="K452" s="875"/>
    </row>
    <row r="453" spans="1:11" ht="15.75" thickBot="1" x14ac:dyDescent="0.3">
      <c r="A453" s="873"/>
      <c r="B453" s="874"/>
      <c r="C453" s="874"/>
      <c r="D453" s="874"/>
      <c r="E453" s="874"/>
      <c r="F453" s="875"/>
      <c r="G453" s="873"/>
      <c r="H453" s="874"/>
      <c r="I453" s="874"/>
      <c r="J453" s="874"/>
      <c r="K453" s="875"/>
    </row>
    <row r="454" spans="1:11" x14ac:dyDescent="0.25">
      <c r="A454" s="1022" t="s">
        <v>1318</v>
      </c>
      <c r="B454" s="1028"/>
      <c r="C454" s="1028"/>
      <c r="D454" s="1028"/>
      <c r="E454" s="1028"/>
      <c r="F454" s="1029"/>
      <c r="G454" s="1022" t="s">
        <v>1319</v>
      </c>
      <c r="H454" s="1028"/>
      <c r="I454" s="1028"/>
      <c r="J454" s="1028"/>
      <c r="K454" s="1029"/>
    </row>
    <row r="455" spans="1:11" ht="29.25" customHeight="1" thickBot="1" x14ac:dyDescent="0.3">
      <c r="A455" s="1030"/>
      <c r="B455" s="1031"/>
      <c r="C455" s="1031"/>
      <c r="D455" s="1031"/>
      <c r="E455" s="1031"/>
      <c r="F455" s="1032"/>
      <c r="G455" s="1030"/>
      <c r="H455" s="1031"/>
      <c r="I455" s="1031"/>
      <c r="J455" s="1031"/>
      <c r="K455" s="1032"/>
    </row>
    <row r="456" spans="1:11" x14ac:dyDescent="0.25">
      <c r="A456" s="870" t="s">
        <v>502</v>
      </c>
      <c r="B456" s="871"/>
      <c r="C456" s="871"/>
      <c r="D456" s="871"/>
      <c r="E456" s="871"/>
      <c r="F456" s="872"/>
      <c r="G456" s="870" t="s">
        <v>503</v>
      </c>
      <c r="H456" s="871"/>
      <c r="I456" s="871"/>
      <c r="J456" s="871"/>
      <c r="K456" s="872"/>
    </row>
    <row r="457" spans="1:11" x14ac:dyDescent="0.25">
      <c r="A457" s="873"/>
      <c r="B457" s="874"/>
      <c r="C457" s="874"/>
      <c r="D457" s="874"/>
      <c r="E457" s="874"/>
      <c r="F457" s="875"/>
      <c r="G457" s="873"/>
      <c r="H457" s="874"/>
      <c r="I457" s="874"/>
      <c r="J457" s="874"/>
      <c r="K457" s="875"/>
    </row>
    <row r="458" spans="1:11" x14ac:dyDescent="0.25">
      <c r="A458" s="873"/>
      <c r="B458" s="874"/>
      <c r="C458" s="874"/>
      <c r="D458" s="874"/>
      <c r="E458" s="874"/>
      <c r="F458" s="875"/>
      <c r="G458" s="873"/>
      <c r="H458" s="874"/>
      <c r="I458" s="874"/>
      <c r="J458" s="874"/>
      <c r="K458" s="875"/>
    </row>
    <row r="459" spans="1:11" x14ac:dyDescent="0.25">
      <c r="A459" s="873"/>
      <c r="B459" s="874"/>
      <c r="C459" s="874"/>
      <c r="D459" s="874"/>
      <c r="E459" s="874"/>
      <c r="F459" s="875"/>
      <c r="G459" s="873"/>
      <c r="H459" s="874"/>
      <c r="I459" s="874"/>
      <c r="J459" s="874"/>
      <c r="K459" s="875"/>
    </row>
    <row r="460" spans="1:11" x14ac:dyDescent="0.25">
      <c r="A460" s="873"/>
      <c r="B460" s="874"/>
      <c r="C460" s="874"/>
      <c r="D460" s="874"/>
      <c r="E460" s="874"/>
      <c r="F460" s="875"/>
      <c r="G460" s="873"/>
      <c r="H460" s="874"/>
      <c r="I460" s="874"/>
      <c r="J460" s="874"/>
      <c r="K460" s="875"/>
    </row>
    <row r="461" spans="1:11" x14ac:dyDescent="0.25">
      <c r="A461" s="873"/>
      <c r="B461" s="874"/>
      <c r="C461" s="874"/>
      <c r="D461" s="874"/>
      <c r="E461" s="874"/>
      <c r="F461" s="875"/>
      <c r="G461" s="873"/>
      <c r="H461" s="874"/>
      <c r="I461" s="874"/>
      <c r="J461" s="874"/>
      <c r="K461" s="875"/>
    </row>
    <row r="462" spans="1:11" x14ac:dyDescent="0.25">
      <c r="A462" s="873"/>
      <c r="B462" s="874"/>
      <c r="C462" s="874"/>
      <c r="D462" s="874"/>
      <c r="E462" s="874"/>
      <c r="F462" s="875"/>
      <c r="G462" s="873"/>
      <c r="H462" s="874"/>
      <c r="I462" s="874"/>
      <c r="J462" s="874"/>
      <c r="K462" s="875"/>
    </row>
    <row r="463" spans="1:11" x14ac:dyDescent="0.25">
      <c r="A463" s="873"/>
      <c r="B463" s="874"/>
      <c r="C463" s="874"/>
      <c r="D463" s="874"/>
      <c r="E463" s="874"/>
      <c r="F463" s="875"/>
      <c r="G463" s="873"/>
      <c r="H463" s="874"/>
      <c r="I463" s="874"/>
      <c r="J463" s="874"/>
      <c r="K463" s="875"/>
    </row>
    <row r="464" spans="1:11" x14ac:dyDescent="0.25">
      <c r="A464" s="873"/>
      <c r="B464" s="874"/>
      <c r="C464" s="874"/>
      <c r="D464" s="874"/>
      <c r="E464" s="874"/>
      <c r="F464" s="875"/>
      <c r="G464" s="873"/>
      <c r="H464" s="874"/>
      <c r="I464" s="874"/>
      <c r="J464" s="874"/>
      <c r="K464" s="875"/>
    </row>
    <row r="465" spans="1:11" x14ac:dyDescent="0.25">
      <c r="A465" s="873"/>
      <c r="B465" s="874"/>
      <c r="C465" s="874"/>
      <c r="D465" s="874"/>
      <c r="E465" s="874"/>
      <c r="F465" s="875"/>
      <c r="G465" s="873"/>
      <c r="H465" s="874"/>
      <c r="I465" s="874"/>
      <c r="J465" s="874"/>
      <c r="K465" s="875"/>
    </row>
    <row r="466" spans="1:11" x14ac:dyDescent="0.25">
      <c r="A466" s="873"/>
      <c r="B466" s="874"/>
      <c r="C466" s="874"/>
      <c r="D466" s="874"/>
      <c r="E466" s="874"/>
      <c r="F466" s="875"/>
      <c r="G466" s="873"/>
      <c r="H466" s="874"/>
      <c r="I466" s="874"/>
      <c r="J466" s="874"/>
      <c r="K466" s="875"/>
    </row>
    <row r="467" spans="1:11" x14ac:dyDescent="0.25">
      <c r="A467" s="873"/>
      <c r="B467" s="874"/>
      <c r="C467" s="874"/>
      <c r="D467" s="874"/>
      <c r="E467" s="874"/>
      <c r="F467" s="875"/>
      <c r="G467" s="873"/>
      <c r="H467" s="874"/>
      <c r="I467" s="874"/>
      <c r="J467" s="874"/>
      <c r="K467" s="875"/>
    </row>
    <row r="468" spans="1:11" x14ac:dyDescent="0.25">
      <c r="A468" s="873"/>
      <c r="B468" s="874"/>
      <c r="C468" s="874"/>
      <c r="D468" s="874"/>
      <c r="E468" s="874"/>
      <c r="F468" s="875"/>
      <c r="G468" s="873"/>
      <c r="H468" s="874"/>
      <c r="I468" s="874"/>
      <c r="J468" s="874"/>
      <c r="K468" s="875"/>
    </row>
    <row r="469" spans="1:11" ht="15.75" thickBot="1" x14ac:dyDescent="0.3">
      <c r="A469" s="873"/>
      <c r="B469" s="874"/>
      <c r="C469" s="874"/>
      <c r="D469" s="874"/>
      <c r="E469" s="874"/>
      <c r="F469" s="875"/>
      <c r="G469" s="873"/>
      <c r="H469" s="874"/>
      <c r="I469" s="874"/>
      <c r="J469" s="874"/>
      <c r="K469" s="875"/>
    </row>
    <row r="470" spans="1:11" x14ac:dyDescent="0.25">
      <c r="A470" s="1022" t="s">
        <v>1320</v>
      </c>
      <c r="B470" s="1028"/>
      <c r="C470" s="1028"/>
      <c r="D470" s="1028"/>
      <c r="E470" s="1028"/>
      <c r="F470" s="1029"/>
      <c r="G470" s="1022" t="s">
        <v>1320</v>
      </c>
      <c r="H470" s="1028"/>
      <c r="I470" s="1028"/>
      <c r="J470" s="1028"/>
      <c r="K470" s="1029"/>
    </row>
    <row r="471" spans="1:11" ht="15.75" thickBot="1" x14ac:dyDescent="0.3">
      <c r="A471" s="1030"/>
      <c r="B471" s="1031"/>
      <c r="C471" s="1031"/>
      <c r="D471" s="1031"/>
      <c r="E471" s="1031"/>
      <c r="F471" s="1032"/>
      <c r="G471" s="1030"/>
      <c r="H471" s="1031"/>
      <c r="I471" s="1031"/>
      <c r="J471" s="1031"/>
      <c r="K471" s="1032"/>
    </row>
    <row r="472" spans="1:11" x14ac:dyDescent="0.25">
      <c r="A472" s="870" t="s">
        <v>502</v>
      </c>
      <c r="B472" s="871"/>
      <c r="C472" s="871"/>
      <c r="D472" s="871"/>
      <c r="E472" s="871"/>
      <c r="F472" s="872"/>
      <c r="G472" s="870" t="s">
        <v>503</v>
      </c>
      <c r="H472" s="871"/>
      <c r="I472" s="871"/>
      <c r="J472" s="871"/>
      <c r="K472" s="872"/>
    </row>
    <row r="473" spans="1:11" x14ac:dyDescent="0.25">
      <c r="A473" s="873"/>
      <c r="B473" s="874"/>
      <c r="C473" s="874"/>
      <c r="D473" s="874"/>
      <c r="E473" s="874"/>
      <c r="F473" s="875"/>
      <c r="G473" s="873"/>
      <c r="H473" s="874"/>
      <c r="I473" s="874"/>
      <c r="J473" s="874"/>
      <c r="K473" s="875"/>
    </row>
    <row r="474" spans="1:11" x14ac:dyDescent="0.25">
      <c r="A474" s="873"/>
      <c r="B474" s="874"/>
      <c r="C474" s="874"/>
      <c r="D474" s="874"/>
      <c r="E474" s="874"/>
      <c r="F474" s="875"/>
      <c r="G474" s="873"/>
      <c r="H474" s="874"/>
      <c r="I474" s="874"/>
      <c r="J474" s="874"/>
      <c r="K474" s="875"/>
    </row>
    <row r="475" spans="1:11" x14ac:dyDescent="0.25">
      <c r="A475" s="873"/>
      <c r="B475" s="874"/>
      <c r="C475" s="874"/>
      <c r="D475" s="874"/>
      <c r="E475" s="874"/>
      <c r="F475" s="875"/>
      <c r="G475" s="873"/>
      <c r="H475" s="874"/>
      <c r="I475" s="874"/>
      <c r="J475" s="874"/>
      <c r="K475" s="875"/>
    </row>
    <row r="476" spans="1:11" x14ac:dyDescent="0.25">
      <c r="A476" s="873"/>
      <c r="B476" s="874"/>
      <c r="C476" s="874"/>
      <c r="D476" s="874"/>
      <c r="E476" s="874"/>
      <c r="F476" s="875"/>
      <c r="G476" s="873"/>
      <c r="H476" s="874"/>
      <c r="I476" s="874"/>
      <c r="J476" s="874"/>
      <c r="K476" s="875"/>
    </row>
    <row r="477" spans="1:11" x14ac:dyDescent="0.25">
      <c r="A477" s="873"/>
      <c r="B477" s="874"/>
      <c r="C477" s="874"/>
      <c r="D477" s="874"/>
      <c r="E477" s="874"/>
      <c r="F477" s="875"/>
      <c r="G477" s="873"/>
      <c r="H477" s="874"/>
      <c r="I477" s="874"/>
      <c r="J477" s="874"/>
      <c r="K477" s="875"/>
    </row>
    <row r="478" spans="1:11" x14ac:dyDescent="0.25">
      <c r="A478" s="873"/>
      <c r="B478" s="874"/>
      <c r="C478" s="874"/>
      <c r="D478" s="874"/>
      <c r="E478" s="874"/>
      <c r="F478" s="875"/>
      <c r="G478" s="873"/>
      <c r="H478" s="874"/>
      <c r="I478" s="874"/>
      <c r="J478" s="874"/>
      <c r="K478" s="875"/>
    </row>
    <row r="479" spans="1:11" x14ac:dyDescent="0.25">
      <c r="A479" s="873"/>
      <c r="B479" s="874"/>
      <c r="C479" s="874"/>
      <c r="D479" s="874"/>
      <c r="E479" s="874"/>
      <c r="F479" s="875"/>
      <c r="G479" s="873"/>
      <c r="H479" s="874"/>
      <c r="I479" s="874"/>
      <c r="J479" s="874"/>
      <c r="K479" s="875"/>
    </row>
    <row r="480" spans="1:11" x14ac:dyDescent="0.25">
      <c r="A480" s="873"/>
      <c r="B480" s="874"/>
      <c r="C480" s="874"/>
      <c r="D480" s="874"/>
      <c r="E480" s="874"/>
      <c r="F480" s="875"/>
      <c r="G480" s="873"/>
      <c r="H480" s="874"/>
      <c r="I480" s="874"/>
      <c r="J480" s="874"/>
      <c r="K480" s="875"/>
    </row>
    <row r="481" spans="1:11" x14ac:dyDescent="0.25">
      <c r="A481" s="873"/>
      <c r="B481" s="874"/>
      <c r="C481" s="874"/>
      <c r="D481" s="874"/>
      <c r="E481" s="874"/>
      <c r="F481" s="875"/>
      <c r="G481" s="873"/>
      <c r="H481" s="874"/>
      <c r="I481" s="874"/>
      <c r="J481" s="874"/>
      <c r="K481" s="875"/>
    </row>
    <row r="482" spans="1:11" x14ac:dyDescent="0.25">
      <c r="A482" s="873"/>
      <c r="B482" s="874"/>
      <c r="C482" s="874"/>
      <c r="D482" s="874"/>
      <c r="E482" s="874"/>
      <c r="F482" s="875"/>
      <c r="G482" s="873"/>
      <c r="H482" s="874"/>
      <c r="I482" s="874"/>
      <c r="J482" s="874"/>
      <c r="K482" s="875"/>
    </row>
    <row r="483" spans="1:11" x14ac:dyDescent="0.25">
      <c r="A483" s="873"/>
      <c r="B483" s="874"/>
      <c r="C483" s="874"/>
      <c r="D483" s="874"/>
      <c r="E483" s="874"/>
      <c r="F483" s="875"/>
      <c r="G483" s="873"/>
      <c r="H483" s="874"/>
      <c r="I483" s="874"/>
      <c r="J483" s="874"/>
      <c r="K483" s="875"/>
    </row>
    <row r="484" spans="1:11" x14ac:dyDescent="0.25">
      <c r="A484" s="873"/>
      <c r="B484" s="874"/>
      <c r="C484" s="874"/>
      <c r="D484" s="874"/>
      <c r="E484" s="874"/>
      <c r="F484" s="875"/>
      <c r="G484" s="873"/>
      <c r="H484" s="874"/>
      <c r="I484" s="874"/>
      <c r="J484" s="874"/>
      <c r="K484" s="875"/>
    </row>
    <row r="485" spans="1:11" ht="15.75" thickBot="1" x14ac:dyDescent="0.3">
      <c r="A485" s="873"/>
      <c r="B485" s="874"/>
      <c r="C485" s="874"/>
      <c r="D485" s="874"/>
      <c r="E485" s="874"/>
      <c r="F485" s="875"/>
      <c r="G485" s="873"/>
      <c r="H485" s="874"/>
      <c r="I485" s="874"/>
      <c r="J485" s="874"/>
      <c r="K485" s="875"/>
    </row>
    <row r="486" spans="1:11" x14ac:dyDescent="0.25">
      <c r="A486" s="1022" t="s">
        <v>1321</v>
      </c>
      <c r="B486" s="1028"/>
      <c r="C486" s="1028"/>
      <c r="D486" s="1028"/>
      <c r="E486" s="1028"/>
      <c r="F486" s="1029"/>
      <c r="G486" s="1022" t="s">
        <v>1322</v>
      </c>
      <c r="H486" s="1028"/>
      <c r="I486" s="1028"/>
      <c r="J486" s="1028"/>
      <c r="K486" s="1029"/>
    </row>
    <row r="487" spans="1:11" ht="15.75" thickBot="1" x14ac:dyDescent="0.3">
      <c r="A487" s="1030"/>
      <c r="B487" s="1031"/>
      <c r="C487" s="1031"/>
      <c r="D487" s="1031"/>
      <c r="E487" s="1031"/>
      <c r="F487" s="1032"/>
      <c r="G487" s="1030"/>
      <c r="H487" s="1031"/>
      <c r="I487" s="1031"/>
      <c r="J487" s="1031"/>
      <c r="K487" s="1032"/>
    </row>
    <row r="488" spans="1:11" x14ac:dyDescent="0.25">
      <c r="A488" s="870" t="s">
        <v>502</v>
      </c>
      <c r="B488" s="871"/>
      <c r="C488" s="871"/>
      <c r="D488" s="871"/>
      <c r="E488" s="871"/>
      <c r="F488" s="872"/>
      <c r="G488" s="870" t="s">
        <v>503</v>
      </c>
      <c r="H488" s="871"/>
      <c r="I488" s="871"/>
      <c r="J488" s="871"/>
      <c r="K488" s="872"/>
    </row>
    <row r="489" spans="1:11" x14ac:dyDescent="0.25">
      <c r="A489" s="873"/>
      <c r="B489" s="874"/>
      <c r="C489" s="874"/>
      <c r="D489" s="874"/>
      <c r="E489" s="874"/>
      <c r="F489" s="875"/>
      <c r="G489" s="873"/>
      <c r="H489" s="874"/>
      <c r="I489" s="874"/>
      <c r="J489" s="874"/>
      <c r="K489" s="875"/>
    </row>
    <row r="490" spans="1:11" x14ac:dyDescent="0.25">
      <c r="A490" s="873"/>
      <c r="B490" s="874"/>
      <c r="C490" s="874"/>
      <c r="D490" s="874"/>
      <c r="E490" s="874"/>
      <c r="F490" s="875"/>
      <c r="G490" s="873"/>
      <c r="H490" s="874"/>
      <c r="I490" s="874"/>
      <c r="J490" s="874"/>
      <c r="K490" s="875"/>
    </row>
    <row r="491" spans="1:11" x14ac:dyDescent="0.25">
      <c r="A491" s="873"/>
      <c r="B491" s="874"/>
      <c r="C491" s="874"/>
      <c r="D491" s="874"/>
      <c r="E491" s="874"/>
      <c r="F491" s="875"/>
      <c r="G491" s="873"/>
      <c r="H491" s="874"/>
      <c r="I491" s="874"/>
      <c r="J491" s="874"/>
      <c r="K491" s="875"/>
    </row>
    <row r="492" spans="1:11" x14ac:dyDescent="0.25">
      <c r="A492" s="873"/>
      <c r="B492" s="874"/>
      <c r="C492" s="874"/>
      <c r="D492" s="874"/>
      <c r="E492" s="874"/>
      <c r="F492" s="875"/>
      <c r="G492" s="873"/>
      <c r="H492" s="874"/>
      <c r="I492" s="874"/>
      <c r="J492" s="874"/>
      <c r="K492" s="875"/>
    </row>
    <row r="493" spans="1:11" x14ac:dyDescent="0.25">
      <c r="A493" s="873"/>
      <c r="B493" s="874"/>
      <c r="C493" s="874"/>
      <c r="D493" s="874"/>
      <c r="E493" s="874"/>
      <c r="F493" s="875"/>
      <c r="G493" s="873"/>
      <c r="H493" s="874"/>
      <c r="I493" s="874"/>
      <c r="J493" s="874"/>
      <c r="K493" s="875"/>
    </row>
    <row r="494" spans="1:11" x14ac:dyDescent="0.25">
      <c r="A494" s="873"/>
      <c r="B494" s="874"/>
      <c r="C494" s="874"/>
      <c r="D494" s="874"/>
      <c r="E494" s="874"/>
      <c r="F494" s="875"/>
      <c r="G494" s="873"/>
      <c r="H494" s="874"/>
      <c r="I494" s="874"/>
      <c r="J494" s="874"/>
      <c r="K494" s="875"/>
    </row>
    <row r="495" spans="1:11" x14ac:dyDescent="0.25">
      <c r="A495" s="873"/>
      <c r="B495" s="874"/>
      <c r="C495" s="874"/>
      <c r="D495" s="874"/>
      <c r="E495" s="874"/>
      <c r="F495" s="875"/>
      <c r="G495" s="873"/>
      <c r="H495" s="874"/>
      <c r="I495" s="874"/>
      <c r="J495" s="874"/>
      <c r="K495" s="875"/>
    </row>
    <row r="496" spans="1:11" x14ac:dyDescent="0.25">
      <c r="A496" s="873"/>
      <c r="B496" s="874"/>
      <c r="C496" s="874"/>
      <c r="D496" s="874"/>
      <c r="E496" s="874"/>
      <c r="F496" s="875"/>
      <c r="G496" s="873"/>
      <c r="H496" s="874"/>
      <c r="I496" s="874"/>
      <c r="J496" s="874"/>
      <c r="K496" s="875"/>
    </row>
    <row r="497" spans="1:11" x14ac:dyDescent="0.25">
      <c r="A497" s="873"/>
      <c r="B497" s="874"/>
      <c r="C497" s="874"/>
      <c r="D497" s="874"/>
      <c r="E497" s="874"/>
      <c r="F497" s="875"/>
      <c r="G497" s="873"/>
      <c r="H497" s="874"/>
      <c r="I497" s="874"/>
      <c r="J497" s="874"/>
      <c r="K497" s="875"/>
    </row>
    <row r="498" spans="1:11" x14ac:dyDescent="0.25">
      <c r="A498" s="873"/>
      <c r="B498" s="874"/>
      <c r="C498" s="874"/>
      <c r="D498" s="874"/>
      <c r="E498" s="874"/>
      <c r="F498" s="875"/>
      <c r="G498" s="873"/>
      <c r="H498" s="874"/>
      <c r="I498" s="874"/>
      <c r="J498" s="874"/>
      <c r="K498" s="875"/>
    </row>
    <row r="499" spans="1:11" x14ac:dyDescent="0.25">
      <c r="A499" s="873"/>
      <c r="B499" s="874"/>
      <c r="C499" s="874"/>
      <c r="D499" s="874"/>
      <c r="E499" s="874"/>
      <c r="F499" s="875"/>
      <c r="G499" s="873"/>
      <c r="H499" s="874"/>
      <c r="I499" s="874"/>
      <c r="J499" s="874"/>
      <c r="K499" s="875"/>
    </row>
    <row r="500" spans="1:11" x14ac:dyDescent="0.25">
      <c r="A500" s="873"/>
      <c r="B500" s="874"/>
      <c r="C500" s="874"/>
      <c r="D500" s="874"/>
      <c r="E500" s="874"/>
      <c r="F500" s="875"/>
      <c r="G500" s="873"/>
      <c r="H500" s="874"/>
      <c r="I500" s="874"/>
      <c r="J500" s="874"/>
      <c r="K500" s="875"/>
    </row>
    <row r="501" spans="1:11" ht="15.75" thickBot="1" x14ac:dyDescent="0.3">
      <c r="A501" s="873"/>
      <c r="B501" s="874"/>
      <c r="C501" s="874"/>
      <c r="D501" s="874"/>
      <c r="E501" s="874"/>
      <c r="F501" s="875"/>
      <c r="G501" s="873"/>
      <c r="H501" s="874"/>
      <c r="I501" s="874"/>
      <c r="J501" s="874"/>
      <c r="K501" s="875"/>
    </row>
    <row r="502" spans="1:11" ht="15" customHeight="1" x14ac:dyDescent="0.25">
      <c r="A502" s="1022" t="s">
        <v>1323</v>
      </c>
      <c r="B502" s="1023"/>
      <c r="C502" s="1023"/>
      <c r="D502" s="1023"/>
      <c r="E502" s="1023"/>
      <c r="F502" s="1024"/>
      <c r="G502" s="1022" t="s">
        <v>1324</v>
      </c>
      <c r="H502" s="1028"/>
      <c r="I502" s="1028"/>
      <c r="J502" s="1028"/>
      <c r="K502" s="1029"/>
    </row>
    <row r="503" spans="1:11" ht="28.5" customHeight="1" thickBot="1" x14ac:dyDescent="0.3">
      <c r="A503" s="1025"/>
      <c r="B503" s="1026"/>
      <c r="C503" s="1026"/>
      <c r="D503" s="1026"/>
      <c r="E503" s="1026"/>
      <c r="F503" s="1027"/>
      <c r="G503" s="1030"/>
      <c r="H503" s="1031"/>
      <c r="I503" s="1031"/>
      <c r="J503" s="1031"/>
      <c r="K503" s="1032"/>
    </row>
    <row r="504" spans="1:11" x14ac:dyDescent="0.25">
      <c r="A504" s="870" t="s">
        <v>502</v>
      </c>
      <c r="B504" s="871"/>
      <c r="C504" s="871"/>
      <c r="D504" s="871"/>
      <c r="E504" s="871"/>
      <c r="F504" s="872"/>
      <c r="G504" s="870" t="s">
        <v>503</v>
      </c>
      <c r="H504" s="871"/>
      <c r="I504" s="871"/>
      <c r="J504" s="871"/>
      <c r="K504" s="872"/>
    </row>
    <row r="505" spans="1:11" x14ac:dyDescent="0.25">
      <c r="A505" s="873"/>
      <c r="B505" s="874"/>
      <c r="C505" s="874"/>
      <c r="D505" s="874"/>
      <c r="E505" s="874"/>
      <c r="F505" s="875"/>
      <c r="G505" s="873"/>
      <c r="H505" s="874"/>
      <c r="I505" s="874"/>
      <c r="J505" s="874"/>
      <c r="K505" s="875"/>
    </row>
    <row r="506" spans="1:11" x14ac:dyDescent="0.25">
      <c r="A506" s="873"/>
      <c r="B506" s="874"/>
      <c r="C506" s="874"/>
      <c r="D506" s="874"/>
      <c r="E506" s="874"/>
      <c r="F506" s="875"/>
      <c r="G506" s="873"/>
      <c r="H506" s="874"/>
      <c r="I506" s="874"/>
      <c r="J506" s="874"/>
      <c r="K506" s="875"/>
    </row>
    <row r="507" spans="1:11" x14ac:dyDescent="0.25">
      <c r="A507" s="873"/>
      <c r="B507" s="874"/>
      <c r="C507" s="874"/>
      <c r="D507" s="874"/>
      <c r="E507" s="874"/>
      <c r="F507" s="875"/>
      <c r="G507" s="873"/>
      <c r="H507" s="874"/>
      <c r="I507" s="874"/>
      <c r="J507" s="874"/>
      <c r="K507" s="875"/>
    </row>
    <row r="508" spans="1:11" x14ac:dyDescent="0.25">
      <c r="A508" s="873"/>
      <c r="B508" s="874"/>
      <c r="C508" s="874"/>
      <c r="D508" s="874"/>
      <c r="E508" s="874"/>
      <c r="F508" s="875"/>
      <c r="G508" s="873"/>
      <c r="H508" s="874"/>
      <c r="I508" s="874"/>
      <c r="J508" s="874"/>
      <c r="K508" s="875"/>
    </row>
    <row r="509" spans="1:11" x14ac:dyDescent="0.25">
      <c r="A509" s="873"/>
      <c r="B509" s="874"/>
      <c r="C509" s="874"/>
      <c r="D509" s="874"/>
      <c r="E509" s="874"/>
      <c r="F509" s="875"/>
      <c r="G509" s="873"/>
      <c r="H509" s="874"/>
      <c r="I509" s="874"/>
      <c r="J509" s="874"/>
      <c r="K509" s="875"/>
    </row>
    <row r="510" spans="1:11" x14ac:dyDescent="0.25">
      <c r="A510" s="873"/>
      <c r="B510" s="874"/>
      <c r="C510" s="874"/>
      <c r="D510" s="874"/>
      <c r="E510" s="874"/>
      <c r="F510" s="875"/>
      <c r="G510" s="873"/>
      <c r="H510" s="874"/>
      <c r="I510" s="874"/>
      <c r="J510" s="874"/>
      <c r="K510" s="875"/>
    </row>
    <row r="511" spans="1:11" x14ac:dyDescent="0.25">
      <c r="A511" s="873"/>
      <c r="B511" s="874"/>
      <c r="C511" s="874"/>
      <c r="D511" s="874"/>
      <c r="E511" s="874"/>
      <c r="F511" s="875"/>
      <c r="G511" s="873"/>
      <c r="H511" s="874"/>
      <c r="I511" s="874"/>
      <c r="J511" s="874"/>
      <c r="K511" s="875"/>
    </row>
    <row r="512" spans="1:11" x14ac:dyDescent="0.25">
      <c r="A512" s="873"/>
      <c r="B512" s="874"/>
      <c r="C512" s="874"/>
      <c r="D512" s="874"/>
      <c r="E512" s="874"/>
      <c r="F512" s="875"/>
      <c r="G512" s="873"/>
      <c r="H512" s="874"/>
      <c r="I512" s="874"/>
      <c r="J512" s="874"/>
      <c r="K512" s="875"/>
    </row>
    <row r="513" spans="1:11" x14ac:dyDescent="0.25">
      <c r="A513" s="873"/>
      <c r="B513" s="874"/>
      <c r="C513" s="874"/>
      <c r="D513" s="874"/>
      <c r="E513" s="874"/>
      <c r="F513" s="875"/>
      <c r="G513" s="873"/>
      <c r="H513" s="874"/>
      <c r="I513" s="874"/>
      <c r="J513" s="874"/>
      <c r="K513" s="875"/>
    </row>
    <row r="514" spans="1:11" x14ac:dyDescent="0.25">
      <c r="A514" s="873"/>
      <c r="B514" s="874"/>
      <c r="C514" s="874"/>
      <c r="D514" s="874"/>
      <c r="E514" s="874"/>
      <c r="F514" s="875"/>
      <c r="G514" s="873"/>
      <c r="H514" s="874"/>
      <c r="I514" s="874"/>
      <c r="J514" s="874"/>
      <c r="K514" s="875"/>
    </row>
    <row r="515" spans="1:11" x14ac:dyDescent="0.25">
      <c r="A515" s="873"/>
      <c r="B515" s="874"/>
      <c r="C515" s="874"/>
      <c r="D515" s="874"/>
      <c r="E515" s="874"/>
      <c r="F515" s="875"/>
      <c r="G515" s="873"/>
      <c r="H515" s="874"/>
      <c r="I515" s="874"/>
      <c r="J515" s="874"/>
      <c r="K515" s="875"/>
    </row>
    <row r="516" spans="1:11" x14ac:dyDescent="0.25">
      <c r="A516" s="873"/>
      <c r="B516" s="874"/>
      <c r="C516" s="874"/>
      <c r="D516" s="874"/>
      <c r="E516" s="874"/>
      <c r="F516" s="875"/>
      <c r="G516" s="873"/>
      <c r="H516" s="874"/>
      <c r="I516" s="874"/>
      <c r="J516" s="874"/>
      <c r="K516" s="875"/>
    </row>
    <row r="517" spans="1:11" ht="15.75" thickBot="1" x14ac:dyDescent="0.3">
      <c r="A517" s="873"/>
      <c r="B517" s="874"/>
      <c r="C517" s="874"/>
      <c r="D517" s="874"/>
      <c r="E517" s="874"/>
      <c r="F517" s="875"/>
      <c r="G517" s="873"/>
      <c r="H517" s="874"/>
      <c r="I517" s="874"/>
      <c r="J517" s="874"/>
      <c r="K517" s="875"/>
    </row>
    <row r="518" spans="1:11" ht="15" customHeight="1" x14ac:dyDescent="0.25">
      <c r="A518" s="1022" t="s">
        <v>1325</v>
      </c>
      <c r="B518" s="1023"/>
      <c r="C518" s="1023"/>
      <c r="D518" s="1023"/>
      <c r="E518" s="1023"/>
      <c r="F518" s="1024"/>
      <c r="G518" s="1022" t="s">
        <v>1326</v>
      </c>
      <c r="H518" s="1028"/>
      <c r="I518" s="1028"/>
      <c r="J518" s="1028"/>
      <c r="K518" s="1029"/>
    </row>
    <row r="519" spans="1:11" ht="34.5" customHeight="1" thickBot="1" x14ac:dyDescent="0.3">
      <c r="A519" s="1025"/>
      <c r="B519" s="1026"/>
      <c r="C519" s="1026"/>
      <c r="D519" s="1026"/>
      <c r="E519" s="1026"/>
      <c r="F519" s="1027"/>
      <c r="G519" s="1030"/>
      <c r="H519" s="1031"/>
      <c r="I519" s="1031"/>
      <c r="J519" s="1031"/>
      <c r="K519" s="1032"/>
    </row>
    <row r="520" spans="1:11" x14ac:dyDescent="0.25">
      <c r="A520" s="870" t="s">
        <v>502</v>
      </c>
      <c r="B520" s="871"/>
      <c r="C520" s="871"/>
      <c r="D520" s="871"/>
      <c r="E520" s="871"/>
      <c r="F520" s="872"/>
      <c r="G520" s="870" t="s">
        <v>503</v>
      </c>
      <c r="H520" s="871"/>
      <c r="I520" s="871"/>
      <c r="J520" s="871"/>
      <c r="K520" s="872"/>
    </row>
    <row r="521" spans="1:11" x14ac:dyDescent="0.25">
      <c r="A521" s="873"/>
      <c r="B521" s="874"/>
      <c r="C521" s="874"/>
      <c r="D521" s="874"/>
      <c r="E521" s="874"/>
      <c r="F521" s="875"/>
      <c r="G521" s="873"/>
      <c r="H521" s="874"/>
      <c r="I521" s="874"/>
      <c r="J521" s="874"/>
      <c r="K521" s="875"/>
    </row>
    <row r="522" spans="1:11" x14ac:dyDescent="0.25">
      <c r="A522" s="873"/>
      <c r="B522" s="874"/>
      <c r="C522" s="874"/>
      <c r="D522" s="874"/>
      <c r="E522" s="874"/>
      <c r="F522" s="875"/>
      <c r="G522" s="873"/>
      <c r="H522" s="874"/>
      <c r="I522" s="874"/>
      <c r="J522" s="874"/>
      <c r="K522" s="875"/>
    </row>
    <row r="523" spans="1:11" x14ac:dyDescent="0.25">
      <c r="A523" s="873"/>
      <c r="B523" s="874"/>
      <c r="C523" s="874"/>
      <c r="D523" s="874"/>
      <c r="E523" s="874"/>
      <c r="F523" s="875"/>
      <c r="G523" s="873"/>
      <c r="H523" s="874"/>
      <c r="I523" s="874"/>
      <c r="J523" s="874"/>
      <c r="K523" s="875"/>
    </row>
    <row r="524" spans="1:11" x14ac:dyDescent="0.25">
      <c r="A524" s="873"/>
      <c r="B524" s="874"/>
      <c r="C524" s="874"/>
      <c r="D524" s="874"/>
      <c r="E524" s="874"/>
      <c r="F524" s="875"/>
      <c r="G524" s="873"/>
      <c r="H524" s="874"/>
      <c r="I524" s="874"/>
      <c r="J524" s="874"/>
      <c r="K524" s="875"/>
    </row>
    <row r="525" spans="1:11" x14ac:dyDescent="0.25">
      <c r="A525" s="873"/>
      <c r="B525" s="874"/>
      <c r="C525" s="874"/>
      <c r="D525" s="874"/>
      <c r="E525" s="874"/>
      <c r="F525" s="875"/>
      <c r="G525" s="873"/>
      <c r="H525" s="874"/>
      <c r="I525" s="874"/>
      <c r="J525" s="874"/>
      <c r="K525" s="875"/>
    </row>
    <row r="526" spans="1:11" x14ac:dyDescent="0.25">
      <c r="A526" s="873"/>
      <c r="B526" s="874"/>
      <c r="C526" s="874"/>
      <c r="D526" s="874"/>
      <c r="E526" s="874"/>
      <c r="F526" s="875"/>
      <c r="G526" s="873"/>
      <c r="H526" s="874"/>
      <c r="I526" s="874"/>
      <c r="J526" s="874"/>
      <c r="K526" s="875"/>
    </row>
    <row r="527" spans="1:11" x14ac:dyDescent="0.25">
      <c r="A527" s="873"/>
      <c r="B527" s="874"/>
      <c r="C527" s="874"/>
      <c r="D527" s="874"/>
      <c r="E527" s="874"/>
      <c r="F527" s="875"/>
      <c r="G527" s="873"/>
      <c r="H527" s="874"/>
      <c r="I527" s="874"/>
      <c r="J527" s="874"/>
      <c r="K527" s="875"/>
    </row>
    <row r="528" spans="1:11" x14ac:dyDescent="0.25">
      <c r="A528" s="873"/>
      <c r="B528" s="874"/>
      <c r="C528" s="874"/>
      <c r="D528" s="874"/>
      <c r="E528" s="874"/>
      <c r="F528" s="875"/>
      <c r="G528" s="873"/>
      <c r="H528" s="874"/>
      <c r="I528" s="874"/>
      <c r="J528" s="874"/>
      <c r="K528" s="875"/>
    </row>
    <row r="529" spans="1:11" x14ac:dyDescent="0.25">
      <c r="A529" s="873"/>
      <c r="B529" s="874"/>
      <c r="C529" s="874"/>
      <c r="D529" s="874"/>
      <c r="E529" s="874"/>
      <c r="F529" s="875"/>
      <c r="G529" s="873"/>
      <c r="H529" s="874"/>
      <c r="I529" s="874"/>
      <c r="J529" s="874"/>
      <c r="K529" s="875"/>
    </row>
    <row r="530" spans="1:11" x14ac:dyDescent="0.25">
      <c r="A530" s="873"/>
      <c r="B530" s="874"/>
      <c r="C530" s="874"/>
      <c r="D530" s="874"/>
      <c r="E530" s="874"/>
      <c r="F530" s="875"/>
      <c r="G530" s="873"/>
      <c r="H530" s="874"/>
      <c r="I530" s="874"/>
      <c r="J530" s="874"/>
      <c r="K530" s="875"/>
    </row>
    <row r="531" spans="1:11" x14ac:dyDescent="0.25">
      <c r="A531" s="873"/>
      <c r="B531" s="874"/>
      <c r="C531" s="874"/>
      <c r="D531" s="874"/>
      <c r="E531" s="874"/>
      <c r="F531" s="875"/>
      <c r="G531" s="873"/>
      <c r="H531" s="874"/>
      <c r="I531" s="874"/>
      <c r="J531" s="874"/>
      <c r="K531" s="875"/>
    </row>
    <row r="532" spans="1:11" x14ac:dyDescent="0.25">
      <c r="A532" s="873"/>
      <c r="B532" s="874"/>
      <c r="C532" s="874"/>
      <c r="D532" s="874"/>
      <c r="E532" s="874"/>
      <c r="F532" s="875"/>
      <c r="G532" s="873"/>
      <c r="H532" s="874"/>
      <c r="I532" s="874"/>
      <c r="J532" s="874"/>
      <c r="K532" s="875"/>
    </row>
    <row r="533" spans="1:11" ht="15.75" thickBot="1" x14ac:dyDescent="0.3">
      <c r="A533" s="873"/>
      <c r="B533" s="874"/>
      <c r="C533" s="874"/>
      <c r="D533" s="874"/>
      <c r="E533" s="874"/>
      <c r="F533" s="875"/>
      <c r="G533" s="873"/>
      <c r="H533" s="874"/>
      <c r="I533" s="874"/>
      <c r="J533" s="874"/>
      <c r="K533" s="875"/>
    </row>
    <row r="534" spans="1:11" ht="15" customHeight="1" x14ac:dyDescent="0.25">
      <c r="A534" s="1022" t="s">
        <v>1327</v>
      </c>
      <c r="B534" s="1023"/>
      <c r="C534" s="1023"/>
      <c r="D534" s="1023"/>
      <c r="E534" s="1023"/>
      <c r="F534" s="1024"/>
      <c r="G534" s="1022" t="s">
        <v>1328</v>
      </c>
      <c r="H534" s="1028"/>
      <c r="I534" s="1028"/>
      <c r="J534" s="1028"/>
      <c r="K534" s="1029"/>
    </row>
    <row r="535" spans="1:11" ht="15.75" thickBot="1" x14ac:dyDescent="0.3">
      <c r="A535" s="1025"/>
      <c r="B535" s="1026"/>
      <c r="C535" s="1026"/>
      <c r="D535" s="1026"/>
      <c r="E535" s="1026"/>
      <c r="F535" s="1027"/>
      <c r="G535" s="1030"/>
      <c r="H535" s="1031"/>
      <c r="I535" s="1031"/>
      <c r="J535" s="1031"/>
      <c r="K535" s="1032"/>
    </row>
    <row r="536" spans="1:11" x14ac:dyDescent="0.25">
      <c r="A536" s="870" t="s">
        <v>502</v>
      </c>
      <c r="B536" s="871"/>
      <c r="C536" s="871"/>
      <c r="D536" s="871"/>
      <c r="E536" s="871"/>
      <c r="F536" s="872"/>
      <c r="G536" s="870" t="s">
        <v>503</v>
      </c>
      <c r="H536" s="871"/>
      <c r="I536" s="871"/>
      <c r="J536" s="871"/>
      <c r="K536" s="872"/>
    </row>
    <row r="537" spans="1:11" x14ac:dyDescent="0.25">
      <c r="A537" s="873"/>
      <c r="B537" s="874"/>
      <c r="C537" s="874"/>
      <c r="D537" s="874"/>
      <c r="E537" s="874"/>
      <c r="F537" s="875"/>
      <c r="G537" s="873"/>
      <c r="H537" s="874"/>
      <c r="I537" s="874"/>
      <c r="J537" s="874"/>
      <c r="K537" s="875"/>
    </row>
    <row r="538" spans="1:11" x14ac:dyDescent="0.25">
      <c r="A538" s="873"/>
      <c r="B538" s="874"/>
      <c r="C538" s="874"/>
      <c r="D538" s="874"/>
      <c r="E538" s="874"/>
      <c r="F538" s="875"/>
      <c r="G538" s="873"/>
      <c r="H538" s="874"/>
      <c r="I538" s="874"/>
      <c r="J538" s="874"/>
      <c r="K538" s="875"/>
    </row>
    <row r="539" spans="1:11" x14ac:dyDescent="0.25">
      <c r="A539" s="873"/>
      <c r="B539" s="874"/>
      <c r="C539" s="874"/>
      <c r="D539" s="874"/>
      <c r="E539" s="874"/>
      <c r="F539" s="875"/>
      <c r="G539" s="873"/>
      <c r="H539" s="874"/>
      <c r="I539" s="874"/>
      <c r="J539" s="874"/>
      <c r="K539" s="875"/>
    </row>
    <row r="540" spans="1:11" x14ac:dyDescent="0.25">
      <c r="A540" s="873"/>
      <c r="B540" s="874"/>
      <c r="C540" s="874"/>
      <c r="D540" s="874"/>
      <c r="E540" s="874"/>
      <c r="F540" s="875"/>
      <c r="G540" s="873"/>
      <c r="H540" s="874"/>
      <c r="I540" s="874"/>
      <c r="J540" s="874"/>
      <c r="K540" s="875"/>
    </row>
    <row r="541" spans="1:11" x14ac:dyDescent="0.25">
      <c r="A541" s="873"/>
      <c r="B541" s="874"/>
      <c r="C541" s="874"/>
      <c r="D541" s="874"/>
      <c r="E541" s="874"/>
      <c r="F541" s="875"/>
      <c r="G541" s="873"/>
      <c r="H541" s="874"/>
      <c r="I541" s="874"/>
      <c r="J541" s="874"/>
      <c r="K541" s="875"/>
    </row>
    <row r="542" spans="1:11" x14ac:dyDescent="0.25">
      <c r="A542" s="873"/>
      <c r="B542" s="874"/>
      <c r="C542" s="874"/>
      <c r="D542" s="874"/>
      <c r="E542" s="874"/>
      <c r="F542" s="875"/>
      <c r="G542" s="873"/>
      <c r="H542" s="874"/>
      <c r="I542" s="874"/>
      <c r="J542" s="874"/>
      <c r="K542" s="875"/>
    </row>
    <row r="543" spans="1:11" x14ac:dyDescent="0.25">
      <c r="A543" s="873"/>
      <c r="B543" s="874"/>
      <c r="C543" s="874"/>
      <c r="D543" s="874"/>
      <c r="E543" s="874"/>
      <c r="F543" s="875"/>
      <c r="G543" s="873"/>
      <c r="H543" s="874"/>
      <c r="I543" s="874"/>
      <c r="J543" s="874"/>
      <c r="K543" s="875"/>
    </row>
    <row r="544" spans="1:11" x14ac:dyDescent="0.25">
      <c r="A544" s="873"/>
      <c r="B544" s="874"/>
      <c r="C544" s="874"/>
      <c r="D544" s="874"/>
      <c r="E544" s="874"/>
      <c r="F544" s="875"/>
      <c r="G544" s="873"/>
      <c r="H544" s="874"/>
      <c r="I544" s="874"/>
      <c r="J544" s="874"/>
      <c r="K544" s="875"/>
    </row>
    <row r="545" spans="1:11" x14ac:dyDescent="0.25">
      <c r="A545" s="873"/>
      <c r="B545" s="874"/>
      <c r="C545" s="874"/>
      <c r="D545" s="874"/>
      <c r="E545" s="874"/>
      <c r="F545" s="875"/>
      <c r="G545" s="873"/>
      <c r="H545" s="874"/>
      <c r="I545" s="874"/>
      <c r="J545" s="874"/>
      <c r="K545" s="875"/>
    </row>
    <row r="546" spans="1:11" x14ac:dyDescent="0.25">
      <c r="A546" s="873"/>
      <c r="B546" s="874"/>
      <c r="C546" s="874"/>
      <c r="D546" s="874"/>
      <c r="E546" s="874"/>
      <c r="F546" s="875"/>
      <c r="G546" s="873"/>
      <c r="H546" s="874"/>
      <c r="I546" s="874"/>
      <c r="J546" s="874"/>
      <c r="K546" s="875"/>
    </row>
    <row r="547" spans="1:11" x14ac:dyDescent="0.25">
      <c r="A547" s="873"/>
      <c r="B547" s="874"/>
      <c r="C547" s="874"/>
      <c r="D547" s="874"/>
      <c r="E547" s="874"/>
      <c r="F547" s="875"/>
      <c r="G547" s="873"/>
      <c r="H547" s="874"/>
      <c r="I547" s="874"/>
      <c r="J547" s="874"/>
      <c r="K547" s="875"/>
    </row>
    <row r="548" spans="1:11" x14ac:dyDescent="0.25">
      <c r="A548" s="873"/>
      <c r="B548" s="874"/>
      <c r="C548" s="874"/>
      <c r="D548" s="874"/>
      <c r="E548" s="874"/>
      <c r="F548" s="875"/>
      <c r="G548" s="873"/>
      <c r="H548" s="874"/>
      <c r="I548" s="874"/>
      <c r="J548" s="874"/>
      <c r="K548" s="875"/>
    </row>
    <row r="549" spans="1:11" ht="15.75" thickBot="1" x14ac:dyDescent="0.3">
      <c r="A549" s="873"/>
      <c r="B549" s="874"/>
      <c r="C549" s="874"/>
      <c r="D549" s="874"/>
      <c r="E549" s="874"/>
      <c r="F549" s="875"/>
      <c r="G549" s="873"/>
      <c r="H549" s="874"/>
      <c r="I549" s="874"/>
      <c r="J549" s="874"/>
      <c r="K549" s="875"/>
    </row>
    <row r="550" spans="1:11" ht="15" customHeight="1" x14ac:dyDescent="0.25">
      <c r="A550" s="1022" t="s">
        <v>1329</v>
      </c>
      <c r="B550" s="1023"/>
      <c r="C550" s="1023"/>
      <c r="D550" s="1023"/>
      <c r="E550" s="1023"/>
      <c r="F550" s="1024"/>
      <c r="G550" s="1022" t="s">
        <v>1330</v>
      </c>
      <c r="H550" s="1028"/>
      <c r="I550" s="1028"/>
      <c r="J550" s="1028"/>
      <c r="K550" s="1029"/>
    </row>
    <row r="551" spans="1:11" ht="15.75" thickBot="1" x14ac:dyDescent="0.3">
      <c r="A551" s="1025"/>
      <c r="B551" s="1026"/>
      <c r="C551" s="1026"/>
      <c r="D551" s="1026"/>
      <c r="E551" s="1026"/>
      <c r="F551" s="1027"/>
      <c r="G551" s="1030"/>
      <c r="H551" s="1031"/>
      <c r="I551" s="1031"/>
      <c r="J551" s="1031"/>
      <c r="K551" s="1032"/>
    </row>
    <row r="552" spans="1:11" x14ac:dyDescent="0.25">
      <c r="A552" s="870" t="s">
        <v>502</v>
      </c>
      <c r="B552" s="871"/>
      <c r="C552" s="871"/>
      <c r="D552" s="871"/>
      <c r="E552" s="871"/>
      <c r="F552" s="872"/>
      <c r="G552" s="870" t="s">
        <v>503</v>
      </c>
      <c r="H552" s="871"/>
      <c r="I552" s="871"/>
      <c r="J552" s="871"/>
      <c r="K552" s="872"/>
    </row>
    <row r="553" spans="1:11" x14ac:dyDescent="0.25">
      <c r="A553" s="873"/>
      <c r="B553" s="874"/>
      <c r="C553" s="874"/>
      <c r="D553" s="874"/>
      <c r="E553" s="874"/>
      <c r="F553" s="875"/>
      <c r="G553" s="873"/>
      <c r="H553" s="874"/>
      <c r="I553" s="874"/>
      <c r="J553" s="874"/>
      <c r="K553" s="875"/>
    </row>
    <row r="554" spans="1:11" x14ac:dyDescent="0.25">
      <c r="A554" s="873"/>
      <c r="B554" s="874"/>
      <c r="C554" s="874"/>
      <c r="D554" s="874"/>
      <c r="E554" s="874"/>
      <c r="F554" s="875"/>
      <c r="G554" s="873"/>
      <c r="H554" s="874"/>
      <c r="I554" s="874"/>
      <c r="J554" s="874"/>
      <c r="K554" s="875"/>
    </row>
    <row r="555" spans="1:11" x14ac:dyDescent="0.25">
      <c r="A555" s="873"/>
      <c r="B555" s="874"/>
      <c r="C555" s="874"/>
      <c r="D555" s="874"/>
      <c r="E555" s="874"/>
      <c r="F555" s="875"/>
      <c r="G555" s="873"/>
      <c r="H555" s="874"/>
      <c r="I555" s="874"/>
      <c r="J555" s="874"/>
      <c r="K555" s="875"/>
    </row>
    <row r="556" spans="1:11" x14ac:dyDescent="0.25">
      <c r="A556" s="873"/>
      <c r="B556" s="874"/>
      <c r="C556" s="874"/>
      <c r="D556" s="874"/>
      <c r="E556" s="874"/>
      <c r="F556" s="875"/>
      <c r="G556" s="873"/>
      <c r="H556" s="874"/>
      <c r="I556" s="874"/>
      <c r="J556" s="874"/>
      <c r="K556" s="875"/>
    </row>
    <row r="557" spans="1:11" x14ac:dyDescent="0.25">
      <c r="A557" s="873"/>
      <c r="B557" s="874"/>
      <c r="C557" s="874"/>
      <c r="D557" s="874"/>
      <c r="E557" s="874"/>
      <c r="F557" s="875"/>
      <c r="G557" s="873"/>
      <c r="H557" s="874"/>
      <c r="I557" s="874"/>
      <c r="J557" s="874"/>
      <c r="K557" s="875"/>
    </row>
    <row r="558" spans="1:11" x14ac:dyDescent="0.25">
      <c r="A558" s="873"/>
      <c r="B558" s="874"/>
      <c r="C558" s="874"/>
      <c r="D558" s="874"/>
      <c r="E558" s="874"/>
      <c r="F558" s="875"/>
      <c r="G558" s="873"/>
      <c r="H558" s="874"/>
      <c r="I558" s="874"/>
      <c r="J558" s="874"/>
      <c r="K558" s="875"/>
    </row>
    <row r="559" spans="1:11" x14ac:dyDescent="0.25">
      <c r="A559" s="873"/>
      <c r="B559" s="874"/>
      <c r="C559" s="874"/>
      <c r="D559" s="874"/>
      <c r="E559" s="874"/>
      <c r="F559" s="875"/>
      <c r="G559" s="873"/>
      <c r="H559" s="874"/>
      <c r="I559" s="874"/>
      <c r="J559" s="874"/>
      <c r="K559" s="875"/>
    </row>
    <row r="560" spans="1:11" x14ac:dyDescent="0.25">
      <c r="A560" s="873"/>
      <c r="B560" s="874"/>
      <c r="C560" s="874"/>
      <c r="D560" s="874"/>
      <c r="E560" s="874"/>
      <c r="F560" s="875"/>
      <c r="G560" s="873"/>
      <c r="H560" s="874"/>
      <c r="I560" s="874"/>
      <c r="J560" s="874"/>
      <c r="K560" s="875"/>
    </row>
    <row r="561" spans="1:11" x14ac:dyDescent="0.25">
      <c r="A561" s="873"/>
      <c r="B561" s="874"/>
      <c r="C561" s="874"/>
      <c r="D561" s="874"/>
      <c r="E561" s="874"/>
      <c r="F561" s="875"/>
      <c r="G561" s="873"/>
      <c r="H561" s="874"/>
      <c r="I561" s="874"/>
      <c r="J561" s="874"/>
      <c r="K561" s="875"/>
    </row>
    <row r="562" spans="1:11" x14ac:dyDescent="0.25">
      <c r="A562" s="873"/>
      <c r="B562" s="874"/>
      <c r="C562" s="874"/>
      <c r="D562" s="874"/>
      <c r="E562" s="874"/>
      <c r="F562" s="875"/>
      <c r="G562" s="873"/>
      <c r="H562" s="874"/>
      <c r="I562" s="874"/>
      <c r="J562" s="874"/>
      <c r="K562" s="875"/>
    </row>
    <row r="563" spans="1:11" x14ac:dyDescent="0.25">
      <c r="A563" s="873"/>
      <c r="B563" s="874"/>
      <c r="C563" s="874"/>
      <c r="D563" s="874"/>
      <c r="E563" s="874"/>
      <c r="F563" s="875"/>
      <c r="G563" s="873"/>
      <c r="H563" s="874"/>
      <c r="I563" s="874"/>
      <c r="J563" s="874"/>
      <c r="K563" s="875"/>
    </row>
    <row r="564" spans="1:11" x14ac:dyDescent="0.25">
      <c r="A564" s="873"/>
      <c r="B564" s="874"/>
      <c r="C564" s="874"/>
      <c r="D564" s="874"/>
      <c r="E564" s="874"/>
      <c r="F564" s="875"/>
      <c r="G564" s="873"/>
      <c r="H564" s="874"/>
      <c r="I564" s="874"/>
      <c r="J564" s="874"/>
      <c r="K564" s="875"/>
    </row>
    <row r="565" spans="1:11" ht="15.75" thickBot="1" x14ac:dyDescent="0.3">
      <c r="A565" s="873"/>
      <c r="B565" s="874"/>
      <c r="C565" s="874"/>
      <c r="D565" s="874"/>
      <c r="E565" s="874"/>
      <c r="F565" s="875"/>
      <c r="G565" s="873"/>
      <c r="H565" s="874"/>
      <c r="I565" s="874"/>
      <c r="J565" s="874"/>
      <c r="K565" s="875"/>
    </row>
    <row r="566" spans="1:11" ht="15" customHeight="1" x14ac:dyDescent="0.25">
      <c r="A566" s="1022" t="s">
        <v>1331</v>
      </c>
      <c r="B566" s="1023"/>
      <c r="C566" s="1023"/>
      <c r="D566" s="1023"/>
      <c r="E566" s="1023"/>
      <c r="F566" s="1024"/>
      <c r="G566" s="1022" t="s">
        <v>1332</v>
      </c>
      <c r="H566" s="1028"/>
      <c r="I566" s="1028"/>
      <c r="J566" s="1028"/>
      <c r="K566" s="1029"/>
    </row>
    <row r="567" spans="1:11" ht="15.75" thickBot="1" x14ac:dyDescent="0.3">
      <c r="A567" s="1025"/>
      <c r="B567" s="1026"/>
      <c r="C567" s="1026"/>
      <c r="D567" s="1026"/>
      <c r="E567" s="1026"/>
      <c r="F567" s="1027"/>
      <c r="G567" s="1030"/>
      <c r="H567" s="1031"/>
      <c r="I567" s="1031"/>
      <c r="J567" s="1031"/>
      <c r="K567" s="1032"/>
    </row>
  </sheetData>
  <mergeCells count="145">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50"/>
    <mergeCell ref="G150:K150"/>
    <mergeCell ref="A151:F164"/>
    <mergeCell ref="G151:K164"/>
    <mergeCell ref="A165:F166"/>
    <mergeCell ref="G165:K166"/>
    <mergeCell ref="A132:F133"/>
    <mergeCell ref="G132:K133"/>
    <mergeCell ref="A134:F147"/>
    <mergeCell ref="G134:K147"/>
    <mergeCell ref="A148:F149"/>
    <mergeCell ref="G148:K149"/>
    <mergeCell ref="A197:F198"/>
    <mergeCell ref="G197:K198"/>
    <mergeCell ref="A212:F225"/>
    <mergeCell ref="G212:K225"/>
    <mergeCell ref="A226:F227"/>
    <mergeCell ref="G226:K227"/>
    <mergeCell ref="A167:F180"/>
    <mergeCell ref="G167:K180"/>
    <mergeCell ref="A181:F182"/>
    <mergeCell ref="G181:K182"/>
    <mergeCell ref="A183:F196"/>
    <mergeCell ref="G183:K196"/>
    <mergeCell ref="A260:F261"/>
    <mergeCell ref="G260:K261"/>
    <mergeCell ref="A262:F276"/>
    <mergeCell ref="G262:K276"/>
    <mergeCell ref="A277:F278"/>
    <mergeCell ref="G277:K278"/>
    <mergeCell ref="A228:F242"/>
    <mergeCell ref="G228:K242"/>
    <mergeCell ref="A243:F244"/>
    <mergeCell ref="G243:K244"/>
    <mergeCell ref="A245:F259"/>
    <mergeCell ref="G245:K259"/>
    <mergeCell ref="A310:F311"/>
    <mergeCell ref="G310:K311"/>
    <mergeCell ref="A312:F325"/>
    <mergeCell ref="G312:K325"/>
    <mergeCell ref="A326:F327"/>
    <mergeCell ref="G326:K327"/>
    <mergeCell ref="A279:F293"/>
    <mergeCell ref="G279:K293"/>
    <mergeCell ref="A294:F295"/>
    <mergeCell ref="G294:K295"/>
    <mergeCell ref="A296:F309"/>
    <mergeCell ref="G296:K309"/>
    <mergeCell ref="A358:F359"/>
    <mergeCell ref="G358:K359"/>
    <mergeCell ref="A360:F373"/>
    <mergeCell ref="G360:K373"/>
    <mergeCell ref="A374:F375"/>
    <mergeCell ref="G374:K375"/>
    <mergeCell ref="A328:F341"/>
    <mergeCell ref="G328:K341"/>
    <mergeCell ref="A342:F343"/>
    <mergeCell ref="G342:K343"/>
    <mergeCell ref="A344:F357"/>
    <mergeCell ref="G344:K357"/>
    <mergeCell ref="A406:F407"/>
    <mergeCell ref="G406:K407"/>
    <mergeCell ref="A408:F421"/>
    <mergeCell ref="G408:K421"/>
    <mergeCell ref="A422:F423"/>
    <mergeCell ref="G422:K423"/>
    <mergeCell ref="A376:F389"/>
    <mergeCell ref="G376:K389"/>
    <mergeCell ref="A390:F391"/>
    <mergeCell ref="G390:K391"/>
    <mergeCell ref="A392:F405"/>
    <mergeCell ref="G392:K405"/>
    <mergeCell ref="A454:F455"/>
    <mergeCell ref="G454:K455"/>
    <mergeCell ref="A456:F469"/>
    <mergeCell ref="G456:K469"/>
    <mergeCell ref="A470:F471"/>
    <mergeCell ref="G470:K471"/>
    <mergeCell ref="A424:F437"/>
    <mergeCell ref="G424:K437"/>
    <mergeCell ref="A438:F439"/>
    <mergeCell ref="G438:K439"/>
    <mergeCell ref="A440:F453"/>
    <mergeCell ref="G440:K453"/>
    <mergeCell ref="A502:F503"/>
    <mergeCell ref="G502:K503"/>
    <mergeCell ref="A504:F517"/>
    <mergeCell ref="G504:K517"/>
    <mergeCell ref="A518:F519"/>
    <mergeCell ref="G518:K519"/>
    <mergeCell ref="A472:F485"/>
    <mergeCell ref="G472:K485"/>
    <mergeCell ref="A486:F487"/>
    <mergeCell ref="G486:K487"/>
    <mergeCell ref="A488:F501"/>
    <mergeCell ref="G488:K501"/>
    <mergeCell ref="A550:F551"/>
    <mergeCell ref="G550:K551"/>
    <mergeCell ref="A552:F565"/>
    <mergeCell ref="G552:K565"/>
    <mergeCell ref="A566:F567"/>
    <mergeCell ref="G566:K567"/>
    <mergeCell ref="A520:F533"/>
    <mergeCell ref="G520:K533"/>
    <mergeCell ref="A534:F535"/>
    <mergeCell ref="G534:K535"/>
    <mergeCell ref="A536:F549"/>
    <mergeCell ref="G536:K549"/>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F0233C-0AA5-448B-AFDF-33872DEABB25}">
  <dimension ref="B1:L101"/>
  <sheetViews>
    <sheetView zoomScale="85" zoomScaleNormal="85" zoomScaleSheetLayoutView="100" zoomScalePageLayoutView="90" workbookViewId="0">
      <selection activeCell="N21" sqref="N21"/>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78" t="s">
        <v>251</v>
      </c>
      <c r="C1" s="897"/>
      <c r="D1" s="897"/>
      <c r="E1" s="897"/>
      <c r="F1" s="897"/>
      <c r="G1" s="897"/>
      <c r="H1" s="897"/>
      <c r="I1" s="897"/>
      <c r="J1" s="897"/>
      <c r="K1" s="897"/>
      <c r="L1" s="922"/>
    </row>
    <row r="2" spans="2:12" ht="11.25" customHeight="1" x14ac:dyDescent="0.25">
      <c r="B2" s="979"/>
      <c r="C2" s="898"/>
      <c r="D2" s="898"/>
      <c r="E2" s="898"/>
      <c r="F2" s="898"/>
      <c r="G2" s="898"/>
      <c r="H2" s="898"/>
      <c r="I2" s="898"/>
      <c r="J2" s="898"/>
      <c r="K2" s="898"/>
      <c r="L2" s="924"/>
    </row>
    <row r="3" spans="2:12" ht="24.95" customHeight="1" x14ac:dyDescent="0.25">
      <c r="B3" s="1040" t="s">
        <v>289</v>
      </c>
      <c r="C3" s="925"/>
      <c r="D3" s="925"/>
      <c r="E3" s="926"/>
      <c r="F3" s="97">
        <v>44272</v>
      </c>
      <c r="G3" s="927" t="s">
        <v>290</v>
      </c>
      <c r="H3" s="925"/>
      <c r="I3" s="926"/>
      <c r="J3" s="928">
        <v>44278</v>
      </c>
      <c r="K3" s="925"/>
      <c r="L3" s="1041"/>
    </row>
    <row r="4" spans="2:12" x14ac:dyDescent="0.25">
      <c r="B4" s="982" t="s">
        <v>250</v>
      </c>
      <c r="C4" s="929"/>
      <c r="D4" s="929"/>
      <c r="E4" s="929"/>
      <c r="F4" s="929"/>
      <c r="G4" s="929"/>
      <c r="H4" s="930"/>
      <c r="I4" s="353" t="s">
        <v>489</v>
      </c>
      <c r="J4" s="353" t="s">
        <v>2</v>
      </c>
      <c r="K4" s="1042" t="s">
        <v>0</v>
      </c>
      <c r="L4" s="1043"/>
    </row>
    <row r="5" spans="2:12" x14ac:dyDescent="0.25">
      <c r="B5" s="1039"/>
      <c r="C5" s="931"/>
      <c r="D5" s="931"/>
      <c r="E5" s="931"/>
      <c r="F5" s="931"/>
      <c r="G5" s="931"/>
      <c r="H5" s="932"/>
      <c r="I5" s="271" t="s">
        <v>490</v>
      </c>
      <c r="J5" s="353">
        <v>2</v>
      </c>
      <c r="K5" s="1042" t="s">
        <v>291</v>
      </c>
      <c r="L5" s="1043"/>
    </row>
    <row r="6" spans="2:12" ht="15.75" customHeight="1" x14ac:dyDescent="0.25">
      <c r="B6" s="873" t="s">
        <v>452</v>
      </c>
      <c r="C6" s="874"/>
      <c r="D6" s="874"/>
      <c r="E6" s="874"/>
      <c r="F6" s="874"/>
      <c r="G6" s="875"/>
      <c r="H6" s="873" t="s">
        <v>453</v>
      </c>
      <c r="I6" s="874"/>
      <c r="J6" s="874"/>
      <c r="K6" s="874"/>
      <c r="L6" s="875"/>
    </row>
    <row r="7" spans="2:12" x14ac:dyDescent="0.25">
      <c r="B7" s="873"/>
      <c r="C7" s="874"/>
      <c r="D7" s="874"/>
      <c r="E7" s="874"/>
      <c r="F7" s="874"/>
      <c r="G7" s="875"/>
      <c r="H7" s="873"/>
      <c r="I7" s="874"/>
      <c r="J7" s="874"/>
      <c r="K7" s="874"/>
      <c r="L7" s="875"/>
    </row>
    <row r="8" spans="2:12" x14ac:dyDescent="0.25">
      <c r="B8" s="873"/>
      <c r="C8" s="874"/>
      <c r="D8" s="874"/>
      <c r="E8" s="874"/>
      <c r="F8" s="874"/>
      <c r="G8" s="875"/>
      <c r="H8" s="873"/>
      <c r="I8" s="874"/>
      <c r="J8" s="874"/>
      <c r="K8" s="874"/>
      <c r="L8" s="875"/>
    </row>
    <row r="9" spans="2:12" x14ac:dyDescent="0.25">
      <c r="B9" s="873"/>
      <c r="C9" s="874"/>
      <c r="D9" s="874"/>
      <c r="E9" s="874"/>
      <c r="F9" s="874"/>
      <c r="G9" s="875"/>
      <c r="H9" s="873"/>
      <c r="I9" s="874"/>
      <c r="J9" s="874"/>
      <c r="K9" s="874"/>
      <c r="L9" s="875"/>
    </row>
    <row r="10" spans="2:12" x14ac:dyDescent="0.25">
      <c r="B10" s="873"/>
      <c r="C10" s="874"/>
      <c r="D10" s="874"/>
      <c r="E10" s="874"/>
      <c r="F10" s="874"/>
      <c r="G10" s="875"/>
      <c r="H10" s="873"/>
      <c r="I10" s="874"/>
      <c r="J10" s="874"/>
      <c r="K10" s="874"/>
      <c r="L10" s="875"/>
    </row>
    <row r="11" spans="2:12" x14ac:dyDescent="0.25">
      <c r="B11" s="873"/>
      <c r="C11" s="874"/>
      <c r="D11" s="874"/>
      <c r="E11" s="874"/>
      <c r="F11" s="874"/>
      <c r="G11" s="875"/>
      <c r="H11" s="873"/>
      <c r="I11" s="874"/>
      <c r="J11" s="874"/>
      <c r="K11" s="874"/>
      <c r="L11" s="875"/>
    </row>
    <row r="12" spans="2:12" x14ac:dyDescent="0.25">
      <c r="B12" s="873"/>
      <c r="C12" s="874"/>
      <c r="D12" s="874"/>
      <c r="E12" s="874"/>
      <c r="F12" s="874"/>
      <c r="G12" s="875"/>
      <c r="H12" s="873"/>
      <c r="I12" s="874"/>
      <c r="J12" s="874"/>
      <c r="K12" s="874"/>
      <c r="L12" s="875"/>
    </row>
    <row r="13" spans="2:12" x14ac:dyDescent="0.25">
      <c r="B13" s="873"/>
      <c r="C13" s="874"/>
      <c r="D13" s="874"/>
      <c r="E13" s="874"/>
      <c r="F13" s="874"/>
      <c r="G13" s="875"/>
      <c r="H13" s="873"/>
      <c r="I13" s="874"/>
      <c r="J13" s="874"/>
      <c r="K13" s="874"/>
      <c r="L13" s="875"/>
    </row>
    <row r="14" spans="2:12" x14ac:dyDescent="0.25">
      <c r="B14" s="873"/>
      <c r="C14" s="874"/>
      <c r="D14" s="874"/>
      <c r="E14" s="874"/>
      <c r="F14" s="874"/>
      <c r="G14" s="875"/>
      <c r="H14" s="873"/>
      <c r="I14" s="874"/>
      <c r="J14" s="874"/>
      <c r="K14" s="874"/>
      <c r="L14" s="875"/>
    </row>
    <row r="15" spans="2:12" x14ac:dyDescent="0.25">
      <c r="B15" s="873"/>
      <c r="C15" s="874"/>
      <c r="D15" s="874"/>
      <c r="E15" s="874"/>
      <c r="F15" s="874"/>
      <c r="G15" s="875"/>
      <c r="H15" s="873"/>
      <c r="I15" s="874"/>
      <c r="J15" s="874"/>
      <c r="K15" s="874"/>
      <c r="L15" s="875"/>
    </row>
    <row r="16" spans="2:12" x14ac:dyDescent="0.25">
      <c r="B16" s="873"/>
      <c r="C16" s="874"/>
      <c r="D16" s="874"/>
      <c r="E16" s="874"/>
      <c r="F16" s="874"/>
      <c r="G16" s="875"/>
      <c r="H16" s="873"/>
      <c r="I16" s="874"/>
      <c r="J16" s="874"/>
      <c r="K16" s="874"/>
      <c r="L16" s="875"/>
    </row>
    <row r="17" spans="2:12" x14ac:dyDescent="0.25">
      <c r="B17" s="873"/>
      <c r="C17" s="874"/>
      <c r="D17" s="874"/>
      <c r="E17" s="874"/>
      <c r="F17" s="874"/>
      <c r="G17" s="875"/>
      <c r="H17" s="873"/>
      <c r="I17" s="874"/>
      <c r="J17" s="874"/>
      <c r="K17" s="874"/>
      <c r="L17" s="875"/>
    </row>
    <row r="18" spans="2:12" x14ac:dyDescent="0.25">
      <c r="B18" s="873"/>
      <c r="C18" s="874"/>
      <c r="D18" s="874"/>
      <c r="E18" s="874"/>
      <c r="F18" s="874"/>
      <c r="G18" s="875"/>
      <c r="H18" s="873"/>
      <c r="I18" s="874"/>
      <c r="J18" s="874"/>
      <c r="K18" s="874"/>
      <c r="L18" s="875"/>
    </row>
    <row r="19" spans="2:12" ht="15.75" thickBot="1" x14ac:dyDescent="0.3">
      <c r="B19" s="873"/>
      <c r="C19" s="874"/>
      <c r="D19" s="874"/>
      <c r="E19" s="874"/>
      <c r="F19" s="874"/>
      <c r="G19" s="875"/>
      <c r="H19" s="873"/>
      <c r="I19" s="874"/>
      <c r="J19" s="874"/>
      <c r="K19" s="874"/>
      <c r="L19" s="875"/>
    </row>
    <row r="20" spans="2:12" ht="15" customHeight="1" x14ac:dyDescent="0.25">
      <c r="B20" s="1044" t="s">
        <v>1115</v>
      </c>
      <c r="C20" s="1045"/>
      <c r="D20" s="1045"/>
      <c r="E20" s="1045"/>
      <c r="F20" s="1045"/>
      <c r="G20" s="1046"/>
      <c r="H20" s="1044" t="s">
        <v>1131</v>
      </c>
      <c r="I20" s="1045"/>
      <c r="J20" s="1045"/>
      <c r="K20" s="1045"/>
      <c r="L20" s="1046"/>
    </row>
    <row r="21" spans="2:12" ht="18" customHeight="1" thickBot="1" x14ac:dyDescent="0.3">
      <c r="B21" s="1047"/>
      <c r="C21" s="1048"/>
      <c r="D21" s="1048"/>
      <c r="E21" s="1048"/>
      <c r="F21" s="1048"/>
      <c r="G21" s="1049"/>
      <c r="H21" s="1047"/>
      <c r="I21" s="1048"/>
      <c r="J21" s="1048"/>
      <c r="K21" s="1048"/>
      <c r="L21" s="1049"/>
    </row>
    <row r="22" spans="2:12" ht="15.75" customHeight="1" x14ac:dyDescent="0.25">
      <c r="B22" s="870" t="s">
        <v>500</v>
      </c>
      <c r="C22" s="871"/>
      <c r="D22" s="871"/>
      <c r="E22" s="871"/>
      <c r="F22" s="871"/>
      <c r="G22" s="872"/>
      <c r="H22" s="870" t="s">
        <v>501</v>
      </c>
      <c r="I22" s="871"/>
      <c r="J22" s="871"/>
      <c r="K22" s="871"/>
      <c r="L22" s="872"/>
    </row>
    <row r="23" spans="2:12" x14ac:dyDescent="0.25">
      <c r="B23" s="873"/>
      <c r="C23" s="874"/>
      <c r="D23" s="874"/>
      <c r="E23" s="874"/>
      <c r="F23" s="874"/>
      <c r="G23" s="875"/>
      <c r="H23" s="873"/>
      <c r="I23" s="874"/>
      <c r="J23" s="874"/>
      <c r="K23" s="874"/>
      <c r="L23" s="875"/>
    </row>
    <row r="24" spans="2:12" x14ac:dyDescent="0.25">
      <c r="B24" s="873"/>
      <c r="C24" s="874"/>
      <c r="D24" s="874"/>
      <c r="E24" s="874"/>
      <c r="F24" s="874"/>
      <c r="G24" s="875"/>
      <c r="H24" s="873"/>
      <c r="I24" s="874"/>
      <c r="J24" s="874"/>
      <c r="K24" s="874"/>
      <c r="L24" s="875"/>
    </row>
    <row r="25" spans="2:12" x14ac:dyDescent="0.25">
      <c r="B25" s="873"/>
      <c r="C25" s="874"/>
      <c r="D25" s="874"/>
      <c r="E25" s="874"/>
      <c r="F25" s="874"/>
      <c r="G25" s="875"/>
      <c r="H25" s="873"/>
      <c r="I25" s="874"/>
      <c r="J25" s="874"/>
      <c r="K25" s="874"/>
      <c r="L25" s="875"/>
    </row>
    <row r="26" spans="2:12" x14ac:dyDescent="0.25">
      <c r="B26" s="873"/>
      <c r="C26" s="874"/>
      <c r="D26" s="874"/>
      <c r="E26" s="874"/>
      <c r="F26" s="874"/>
      <c r="G26" s="875"/>
      <c r="H26" s="873"/>
      <c r="I26" s="874"/>
      <c r="J26" s="874"/>
      <c r="K26" s="874"/>
      <c r="L26" s="875"/>
    </row>
    <row r="27" spans="2:12" x14ac:dyDescent="0.25">
      <c r="B27" s="873"/>
      <c r="C27" s="874"/>
      <c r="D27" s="874"/>
      <c r="E27" s="874"/>
      <c r="F27" s="874"/>
      <c r="G27" s="875"/>
      <c r="H27" s="873"/>
      <c r="I27" s="874"/>
      <c r="J27" s="874"/>
      <c r="K27" s="874"/>
      <c r="L27" s="875"/>
    </row>
    <row r="28" spans="2:12" x14ac:dyDescent="0.25">
      <c r="B28" s="873"/>
      <c r="C28" s="874"/>
      <c r="D28" s="874"/>
      <c r="E28" s="874"/>
      <c r="F28" s="874"/>
      <c r="G28" s="875"/>
      <c r="H28" s="873"/>
      <c r="I28" s="874"/>
      <c r="J28" s="874"/>
      <c r="K28" s="874"/>
      <c r="L28" s="875"/>
    </row>
    <row r="29" spans="2:12" x14ac:dyDescent="0.25">
      <c r="B29" s="873"/>
      <c r="C29" s="874"/>
      <c r="D29" s="874"/>
      <c r="E29" s="874"/>
      <c r="F29" s="874"/>
      <c r="G29" s="875"/>
      <c r="H29" s="873"/>
      <c r="I29" s="874"/>
      <c r="J29" s="874"/>
      <c r="K29" s="874"/>
      <c r="L29" s="875"/>
    </row>
    <row r="30" spans="2:12" x14ac:dyDescent="0.25">
      <c r="B30" s="873"/>
      <c r="C30" s="874"/>
      <c r="D30" s="874"/>
      <c r="E30" s="874"/>
      <c r="F30" s="874"/>
      <c r="G30" s="875"/>
      <c r="H30" s="873"/>
      <c r="I30" s="874"/>
      <c r="J30" s="874"/>
      <c r="K30" s="874"/>
      <c r="L30" s="875"/>
    </row>
    <row r="31" spans="2:12" x14ac:dyDescent="0.25">
      <c r="B31" s="873"/>
      <c r="C31" s="874"/>
      <c r="D31" s="874"/>
      <c r="E31" s="874"/>
      <c r="F31" s="874"/>
      <c r="G31" s="875"/>
      <c r="H31" s="873"/>
      <c r="I31" s="874"/>
      <c r="J31" s="874"/>
      <c r="K31" s="874"/>
      <c r="L31" s="875"/>
    </row>
    <row r="32" spans="2:12" x14ac:dyDescent="0.25">
      <c r="B32" s="873"/>
      <c r="C32" s="874"/>
      <c r="D32" s="874"/>
      <c r="E32" s="874"/>
      <c r="F32" s="874"/>
      <c r="G32" s="875"/>
      <c r="H32" s="873"/>
      <c r="I32" s="874"/>
      <c r="J32" s="874"/>
      <c r="K32" s="874"/>
      <c r="L32" s="875"/>
    </row>
    <row r="33" spans="2:12" x14ac:dyDescent="0.25">
      <c r="B33" s="873"/>
      <c r="C33" s="874"/>
      <c r="D33" s="874"/>
      <c r="E33" s="874"/>
      <c r="F33" s="874"/>
      <c r="G33" s="875"/>
      <c r="H33" s="873"/>
      <c r="I33" s="874"/>
      <c r="J33" s="874"/>
      <c r="K33" s="874"/>
      <c r="L33" s="875"/>
    </row>
    <row r="34" spans="2:12" x14ac:dyDescent="0.25">
      <c r="B34" s="873"/>
      <c r="C34" s="874"/>
      <c r="D34" s="874"/>
      <c r="E34" s="874"/>
      <c r="F34" s="874"/>
      <c r="G34" s="875"/>
      <c r="H34" s="873"/>
      <c r="I34" s="874"/>
      <c r="J34" s="874"/>
      <c r="K34" s="874"/>
      <c r="L34" s="875"/>
    </row>
    <row r="35" spans="2:12" ht="15.75" thickBot="1" x14ac:dyDescent="0.3">
      <c r="B35" s="873"/>
      <c r="C35" s="874"/>
      <c r="D35" s="874"/>
      <c r="E35" s="874"/>
      <c r="F35" s="874"/>
      <c r="G35" s="875"/>
      <c r="H35" s="873"/>
      <c r="I35" s="874"/>
      <c r="J35" s="874"/>
      <c r="K35" s="874"/>
      <c r="L35" s="875"/>
    </row>
    <row r="36" spans="2:12" ht="15" customHeight="1" x14ac:dyDescent="0.25">
      <c r="B36" s="1044" t="s">
        <v>1427</v>
      </c>
      <c r="C36" s="1045"/>
      <c r="D36" s="1045"/>
      <c r="E36" s="1045"/>
      <c r="F36" s="1045"/>
      <c r="G36" s="1046"/>
      <c r="H36" s="1044" t="s">
        <v>1428</v>
      </c>
      <c r="I36" s="1045"/>
      <c r="J36" s="1045"/>
      <c r="K36" s="1045"/>
      <c r="L36" s="1046"/>
    </row>
    <row r="37" spans="2:12" ht="18" customHeight="1" thickBot="1" x14ac:dyDescent="0.3">
      <c r="B37" s="1047"/>
      <c r="C37" s="1048"/>
      <c r="D37" s="1048"/>
      <c r="E37" s="1048"/>
      <c r="F37" s="1048"/>
      <c r="G37" s="1049"/>
      <c r="H37" s="1047"/>
      <c r="I37" s="1048"/>
      <c r="J37" s="1048"/>
      <c r="K37" s="1048"/>
      <c r="L37" s="1049"/>
    </row>
    <row r="38" spans="2:12" x14ac:dyDescent="0.25">
      <c r="B38" s="870" t="s">
        <v>502</v>
      </c>
      <c r="C38" s="871"/>
      <c r="D38" s="871"/>
      <c r="E38" s="871"/>
      <c r="F38" s="871"/>
      <c r="G38" s="872"/>
      <c r="H38" s="870" t="s">
        <v>503</v>
      </c>
      <c r="I38" s="871"/>
      <c r="J38" s="871"/>
      <c r="K38" s="871"/>
      <c r="L38" s="872"/>
    </row>
    <row r="39" spans="2:12" x14ac:dyDescent="0.25">
      <c r="B39" s="873"/>
      <c r="C39" s="874"/>
      <c r="D39" s="874"/>
      <c r="E39" s="874"/>
      <c r="F39" s="874"/>
      <c r="G39" s="875"/>
      <c r="H39" s="873"/>
      <c r="I39" s="874"/>
      <c r="J39" s="874"/>
      <c r="K39" s="874"/>
      <c r="L39" s="875"/>
    </row>
    <row r="40" spans="2:12" x14ac:dyDescent="0.25">
      <c r="B40" s="873"/>
      <c r="C40" s="874"/>
      <c r="D40" s="874"/>
      <c r="E40" s="874"/>
      <c r="F40" s="874"/>
      <c r="G40" s="875"/>
      <c r="H40" s="873"/>
      <c r="I40" s="874"/>
      <c r="J40" s="874"/>
      <c r="K40" s="874"/>
      <c r="L40" s="875"/>
    </row>
    <row r="41" spans="2:12" x14ac:dyDescent="0.25">
      <c r="B41" s="873"/>
      <c r="C41" s="874"/>
      <c r="D41" s="874"/>
      <c r="E41" s="874"/>
      <c r="F41" s="874"/>
      <c r="G41" s="875"/>
      <c r="H41" s="873"/>
      <c r="I41" s="874"/>
      <c r="J41" s="874"/>
      <c r="K41" s="874"/>
      <c r="L41" s="875"/>
    </row>
    <row r="42" spans="2:12" x14ac:dyDescent="0.25">
      <c r="B42" s="873"/>
      <c r="C42" s="874"/>
      <c r="D42" s="874"/>
      <c r="E42" s="874"/>
      <c r="F42" s="874"/>
      <c r="G42" s="875"/>
      <c r="H42" s="873"/>
      <c r="I42" s="874"/>
      <c r="J42" s="874"/>
      <c r="K42" s="874"/>
      <c r="L42" s="875"/>
    </row>
    <row r="43" spans="2:12" x14ac:dyDescent="0.25">
      <c r="B43" s="873"/>
      <c r="C43" s="874"/>
      <c r="D43" s="874"/>
      <c r="E43" s="874"/>
      <c r="F43" s="874"/>
      <c r="G43" s="875"/>
      <c r="H43" s="873"/>
      <c r="I43" s="874"/>
      <c r="J43" s="874"/>
      <c r="K43" s="874"/>
      <c r="L43" s="875"/>
    </row>
    <row r="44" spans="2:12" x14ac:dyDescent="0.25">
      <c r="B44" s="873"/>
      <c r="C44" s="874"/>
      <c r="D44" s="874"/>
      <c r="E44" s="874"/>
      <c r="F44" s="874"/>
      <c r="G44" s="875"/>
      <c r="H44" s="873"/>
      <c r="I44" s="874"/>
      <c r="J44" s="874"/>
      <c r="K44" s="874"/>
      <c r="L44" s="875"/>
    </row>
    <row r="45" spans="2:12" x14ac:dyDescent="0.25">
      <c r="B45" s="873"/>
      <c r="C45" s="874"/>
      <c r="D45" s="874"/>
      <c r="E45" s="874"/>
      <c r="F45" s="874"/>
      <c r="G45" s="875"/>
      <c r="H45" s="873"/>
      <c r="I45" s="874"/>
      <c r="J45" s="874"/>
      <c r="K45" s="874"/>
      <c r="L45" s="875"/>
    </row>
    <row r="46" spans="2:12" x14ac:dyDescent="0.25">
      <c r="B46" s="873"/>
      <c r="C46" s="874"/>
      <c r="D46" s="874"/>
      <c r="E46" s="874"/>
      <c r="F46" s="874"/>
      <c r="G46" s="875"/>
      <c r="H46" s="873"/>
      <c r="I46" s="874"/>
      <c r="J46" s="874"/>
      <c r="K46" s="874"/>
      <c r="L46" s="875"/>
    </row>
    <row r="47" spans="2:12" x14ac:dyDescent="0.25">
      <c r="B47" s="873"/>
      <c r="C47" s="874"/>
      <c r="D47" s="874"/>
      <c r="E47" s="874"/>
      <c r="F47" s="874"/>
      <c r="G47" s="875"/>
      <c r="H47" s="873"/>
      <c r="I47" s="874"/>
      <c r="J47" s="874"/>
      <c r="K47" s="874"/>
      <c r="L47" s="875"/>
    </row>
    <row r="48" spans="2:12" x14ac:dyDescent="0.25">
      <c r="B48" s="873"/>
      <c r="C48" s="874"/>
      <c r="D48" s="874"/>
      <c r="E48" s="874"/>
      <c r="F48" s="874"/>
      <c r="G48" s="875"/>
      <c r="H48" s="873"/>
      <c r="I48" s="874"/>
      <c r="J48" s="874"/>
      <c r="K48" s="874"/>
      <c r="L48" s="875"/>
    </row>
    <row r="49" spans="2:12" x14ac:dyDescent="0.25">
      <c r="B49" s="873"/>
      <c r="C49" s="874"/>
      <c r="D49" s="874"/>
      <c r="E49" s="874"/>
      <c r="F49" s="874"/>
      <c r="G49" s="875"/>
      <c r="H49" s="873"/>
      <c r="I49" s="874"/>
      <c r="J49" s="874"/>
      <c r="K49" s="874"/>
      <c r="L49" s="875"/>
    </row>
    <row r="50" spans="2:12" x14ac:dyDescent="0.25">
      <c r="B50" s="873"/>
      <c r="C50" s="874"/>
      <c r="D50" s="874"/>
      <c r="E50" s="874"/>
      <c r="F50" s="874"/>
      <c r="G50" s="875"/>
      <c r="H50" s="873"/>
      <c r="I50" s="874"/>
      <c r="J50" s="874"/>
      <c r="K50" s="874"/>
      <c r="L50" s="875"/>
    </row>
    <row r="51" spans="2:12" ht="15.75" thickBot="1" x14ac:dyDescent="0.3">
      <c r="B51" s="873"/>
      <c r="C51" s="874"/>
      <c r="D51" s="874"/>
      <c r="E51" s="874"/>
      <c r="F51" s="874"/>
      <c r="G51" s="875"/>
      <c r="H51" s="873"/>
      <c r="I51" s="874"/>
      <c r="J51" s="874"/>
      <c r="K51" s="874"/>
      <c r="L51" s="875"/>
    </row>
    <row r="52" spans="2:12" ht="15" customHeight="1" x14ac:dyDescent="0.25">
      <c r="B52" s="1044" t="s">
        <v>1429</v>
      </c>
      <c r="C52" s="1045"/>
      <c r="D52" s="1045"/>
      <c r="E52" s="1045"/>
      <c r="F52" s="1045"/>
      <c r="G52" s="1046"/>
      <c r="H52" s="1050" t="s">
        <v>1430</v>
      </c>
      <c r="I52" s="1051"/>
      <c r="J52" s="1051"/>
      <c r="K52" s="1051"/>
      <c r="L52" s="1052"/>
    </row>
    <row r="53" spans="2:12" ht="15.75" thickBot="1" x14ac:dyDescent="0.3">
      <c r="B53" s="1047"/>
      <c r="C53" s="1048"/>
      <c r="D53" s="1048"/>
      <c r="E53" s="1048"/>
      <c r="F53" s="1048"/>
      <c r="G53" s="1049"/>
      <c r="H53" s="1053"/>
      <c r="I53" s="1054"/>
      <c r="J53" s="1054"/>
      <c r="K53" s="1054"/>
      <c r="L53" s="1055"/>
    </row>
    <row r="54" spans="2:12" x14ac:dyDescent="0.25">
      <c r="B54" s="870" t="s">
        <v>502</v>
      </c>
      <c r="C54" s="871"/>
      <c r="D54" s="871"/>
      <c r="E54" s="871"/>
      <c r="F54" s="871"/>
      <c r="G54" s="872"/>
      <c r="H54" s="870" t="s">
        <v>503</v>
      </c>
      <c r="I54" s="871"/>
      <c r="J54" s="871"/>
      <c r="K54" s="871"/>
      <c r="L54" s="872"/>
    </row>
    <row r="55" spans="2:12" x14ac:dyDescent="0.25">
      <c r="B55" s="873"/>
      <c r="C55" s="874"/>
      <c r="D55" s="874"/>
      <c r="E55" s="874"/>
      <c r="F55" s="874"/>
      <c r="G55" s="875"/>
      <c r="H55" s="873"/>
      <c r="I55" s="874"/>
      <c r="J55" s="874"/>
      <c r="K55" s="874"/>
      <c r="L55" s="875"/>
    </row>
    <row r="56" spans="2:12" x14ac:dyDescent="0.25">
      <c r="B56" s="873"/>
      <c r="C56" s="874"/>
      <c r="D56" s="874"/>
      <c r="E56" s="874"/>
      <c r="F56" s="874"/>
      <c r="G56" s="875"/>
      <c r="H56" s="873"/>
      <c r="I56" s="874"/>
      <c r="J56" s="874"/>
      <c r="K56" s="874"/>
      <c r="L56" s="875"/>
    </row>
    <row r="57" spans="2:12" x14ac:dyDescent="0.25">
      <c r="B57" s="873"/>
      <c r="C57" s="874"/>
      <c r="D57" s="874"/>
      <c r="E57" s="874"/>
      <c r="F57" s="874"/>
      <c r="G57" s="875"/>
      <c r="H57" s="873"/>
      <c r="I57" s="874"/>
      <c r="J57" s="874"/>
      <c r="K57" s="874"/>
      <c r="L57" s="875"/>
    </row>
    <row r="58" spans="2:12" x14ac:dyDescent="0.25">
      <c r="B58" s="873"/>
      <c r="C58" s="874"/>
      <c r="D58" s="874"/>
      <c r="E58" s="874"/>
      <c r="F58" s="874"/>
      <c r="G58" s="875"/>
      <c r="H58" s="873"/>
      <c r="I58" s="874"/>
      <c r="J58" s="874"/>
      <c r="K58" s="874"/>
      <c r="L58" s="875"/>
    </row>
    <row r="59" spans="2:12" x14ac:dyDescent="0.25">
      <c r="B59" s="873"/>
      <c r="C59" s="874"/>
      <c r="D59" s="874"/>
      <c r="E59" s="874"/>
      <c r="F59" s="874"/>
      <c r="G59" s="875"/>
      <c r="H59" s="873"/>
      <c r="I59" s="874"/>
      <c r="J59" s="874"/>
      <c r="K59" s="874"/>
      <c r="L59" s="875"/>
    </row>
    <row r="60" spans="2:12" x14ac:dyDescent="0.25">
      <c r="B60" s="873"/>
      <c r="C60" s="874"/>
      <c r="D60" s="874"/>
      <c r="E60" s="874"/>
      <c r="F60" s="874"/>
      <c r="G60" s="875"/>
      <c r="H60" s="873"/>
      <c r="I60" s="874"/>
      <c r="J60" s="874"/>
      <c r="K60" s="874"/>
      <c r="L60" s="875"/>
    </row>
    <row r="61" spans="2:12" x14ac:dyDescent="0.25">
      <c r="B61" s="873"/>
      <c r="C61" s="874"/>
      <c r="D61" s="874"/>
      <c r="E61" s="874"/>
      <c r="F61" s="874"/>
      <c r="G61" s="875"/>
      <c r="H61" s="873"/>
      <c r="I61" s="874"/>
      <c r="J61" s="874"/>
      <c r="K61" s="874"/>
      <c r="L61" s="875"/>
    </row>
    <row r="62" spans="2:12" x14ac:dyDescent="0.25">
      <c r="B62" s="873"/>
      <c r="C62" s="874"/>
      <c r="D62" s="874"/>
      <c r="E62" s="874"/>
      <c r="F62" s="874"/>
      <c r="G62" s="875"/>
      <c r="H62" s="873"/>
      <c r="I62" s="874"/>
      <c r="J62" s="874"/>
      <c r="K62" s="874"/>
      <c r="L62" s="875"/>
    </row>
    <row r="63" spans="2:12" x14ac:dyDescent="0.25">
      <c r="B63" s="873"/>
      <c r="C63" s="874"/>
      <c r="D63" s="874"/>
      <c r="E63" s="874"/>
      <c r="F63" s="874"/>
      <c r="G63" s="875"/>
      <c r="H63" s="873"/>
      <c r="I63" s="874"/>
      <c r="J63" s="874"/>
      <c r="K63" s="874"/>
      <c r="L63" s="875"/>
    </row>
    <row r="64" spans="2:12" x14ac:dyDescent="0.25">
      <c r="B64" s="873"/>
      <c r="C64" s="874"/>
      <c r="D64" s="874"/>
      <c r="E64" s="874"/>
      <c r="F64" s="874"/>
      <c r="G64" s="875"/>
      <c r="H64" s="873"/>
      <c r="I64" s="874"/>
      <c r="J64" s="874"/>
      <c r="K64" s="874"/>
      <c r="L64" s="875"/>
    </row>
    <row r="65" spans="2:12" x14ac:dyDescent="0.25">
      <c r="B65" s="873"/>
      <c r="C65" s="874"/>
      <c r="D65" s="874"/>
      <c r="E65" s="874"/>
      <c r="F65" s="874"/>
      <c r="G65" s="875"/>
      <c r="H65" s="873"/>
      <c r="I65" s="874"/>
      <c r="J65" s="874"/>
      <c r="K65" s="874"/>
      <c r="L65" s="875"/>
    </row>
    <row r="66" spans="2:12" x14ac:dyDescent="0.25">
      <c r="B66" s="873"/>
      <c r="C66" s="874"/>
      <c r="D66" s="874"/>
      <c r="E66" s="874"/>
      <c r="F66" s="874"/>
      <c r="G66" s="875"/>
      <c r="H66" s="873"/>
      <c r="I66" s="874"/>
      <c r="J66" s="874"/>
      <c r="K66" s="874"/>
      <c r="L66" s="875"/>
    </row>
    <row r="67" spans="2:12" ht="15.75" thickBot="1" x14ac:dyDescent="0.3">
      <c r="B67" s="873"/>
      <c r="C67" s="874"/>
      <c r="D67" s="874"/>
      <c r="E67" s="874"/>
      <c r="F67" s="874"/>
      <c r="G67" s="875"/>
      <c r="H67" s="873"/>
      <c r="I67" s="874"/>
      <c r="J67" s="874"/>
      <c r="K67" s="874"/>
      <c r="L67" s="875"/>
    </row>
    <row r="68" spans="2:12" ht="15" customHeight="1" x14ac:dyDescent="0.25">
      <c r="B68" s="1050" t="s">
        <v>1431</v>
      </c>
      <c r="C68" s="1051"/>
      <c r="D68" s="1051"/>
      <c r="E68" s="1051"/>
      <c r="F68" s="1051"/>
      <c r="G68" s="1052"/>
      <c r="H68" s="1050" t="s">
        <v>1432</v>
      </c>
      <c r="I68" s="1051"/>
      <c r="J68" s="1051"/>
      <c r="K68" s="1051"/>
      <c r="L68" s="1052"/>
    </row>
    <row r="69" spans="2:12" ht="15.75" thickBot="1" x14ac:dyDescent="0.3">
      <c r="B69" s="1053"/>
      <c r="C69" s="1054"/>
      <c r="D69" s="1054"/>
      <c r="E69" s="1054"/>
      <c r="F69" s="1054"/>
      <c r="G69" s="1055"/>
      <c r="H69" s="1053"/>
      <c r="I69" s="1054"/>
      <c r="J69" s="1054"/>
      <c r="K69" s="1054"/>
      <c r="L69" s="1055"/>
    </row>
    <row r="70" spans="2:12" x14ac:dyDescent="0.25">
      <c r="B70" s="870" t="s">
        <v>964</v>
      </c>
      <c r="C70" s="871"/>
      <c r="D70" s="871"/>
      <c r="E70" s="871"/>
      <c r="F70" s="871"/>
      <c r="G70" s="872"/>
      <c r="H70" s="870" t="s">
        <v>965</v>
      </c>
      <c r="I70" s="871"/>
      <c r="J70" s="871"/>
      <c r="K70" s="871"/>
      <c r="L70" s="872"/>
    </row>
    <row r="71" spans="2:12" x14ac:dyDescent="0.25">
      <c r="B71" s="873"/>
      <c r="C71" s="874"/>
      <c r="D71" s="874"/>
      <c r="E71" s="874"/>
      <c r="F71" s="874"/>
      <c r="G71" s="875"/>
      <c r="H71" s="873"/>
      <c r="I71" s="874"/>
      <c r="J71" s="874"/>
      <c r="K71" s="874"/>
      <c r="L71" s="875"/>
    </row>
    <row r="72" spans="2:12" x14ac:dyDescent="0.25">
      <c r="B72" s="873"/>
      <c r="C72" s="874"/>
      <c r="D72" s="874"/>
      <c r="E72" s="874"/>
      <c r="F72" s="874"/>
      <c r="G72" s="875"/>
      <c r="H72" s="873"/>
      <c r="I72" s="874"/>
      <c r="J72" s="874"/>
      <c r="K72" s="874"/>
      <c r="L72" s="875"/>
    </row>
    <row r="73" spans="2:12" x14ac:dyDescent="0.25">
      <c r="B73" s="873"/>
      <c r="C73" s="874"/>
      <c r="D73" s="874"/>
      <c r="E73" s="874"/>
      <c r="F73" s="874"/>
      <c r="G73" s="875"/>
      <c r="H73" s="873"/>
      <c r="I73" s="874"/>
      <c r="J73" s="874"/>
      <c r="K73" s="874"/>
      <c r="L73" s="875"/>
    </row>
    <row r="74" spans="2:12" x14ac:dyDescent="0.25">
      <c r="B74" s="873"/>
      <c r="C74" s="874"/>
      <c r="D74" s="874"/>
      <c r="E74" s="874"/>
      <c r="F74" s="874"/>
      <c r="G74" s="875"/>
      <c r="H74" s="873"/>
      <c r="I74" s="874"/>
      <c r="J74" s="874"/>
      <c r="K74" s="874"/>
      <c r="L74" s="875"/>
    </row>
    <row r="75" spans="2:12" x14ac:dyDescent="0.25">
      <c r="B75" s="873"/>
      <c r="C75" s="874"/>
      <c r="D75" s="874"/>
      <c r="E75" s="874"/>
      <c r="F75" s="874"/>
      <c r="G75" s="875"/>
      <c r="H75" s="873"/>
      <c r="I75" s="874"/>
      <c r="J75" s="874"/>
      <c r="K75" s="874"/>
      <c r="L75" s="875"/>
    </row>
    <row r="76" spans="2:12" x14ac:dyDescent="0.25">
      <c r="B76" s="873"/>
      <c r="C76" s="874"/>
      <c r="D76" s="874"/>
      <c r="E76" s="874"/>
      <c r="F76" s="874"/>
      <c r="G76" s="875"/>
      <c r="H76" s="873"/>
      <c r="I76" s="874"/>
      <c r="J76" s="874"/>
      <c r="K76" s="874"/>
      <c r="L76" s="875"/>
    </row>
    <row r="77" spans="2:12" x14ac:dyDescent="0.25">
      <c r="B77" s="873"/>
      <c r="C77" s="874"/>
      <c r="D77" s="874"/>
      <c r="E77" s="874"/>
      <c r="F77" s="874"/>
      <c r="G77" s="875"/>
      <c r="H77" s="873"/>
      <c r="I77" s="874"/>
      <c r="J77" s="874"/>
      <c r="K77" s="874"/>
      <c r="L77" s="875"/>
    </row>
    <row r="78" spans="2:12" x14ac:dyDescent="0.25">
      <c r="B78" s="873"/>
      <c r="C78" s="874"/>
      <c r="D78" s="874"/>
      <c r="E78" s="874"/>
      <c r="F78" s="874"/>
      <c r="G78" s="875"/>
      <c r="H78" s="873"/>
      <c r="I78" s="874"/>
      <c r="J78" s="874"/>
      <c r="K78" s="874"/>
      <c r="L78" s="875"/>
    </row>
    <row r="79" spans="2:12" x14ac:dyDescent="0.25">
      <c r="B79" s="873"/>
      <c r="C79" s="874"/>
      <c r="D79" s="874"/>
      <c r="E79" s="874"/>
      <c r="F79" s="874"/>
      <c r="G79" s="875"/>
      <c r="H79" s="873"/>
      <c r="I79" s="874"/>
      <c r="J79" s="874"/>
      <c r="K79" s="874"/>
      <c r="L79" s="875"/>
    </row>
    <row r="80" spans="2:12" x14ac:dyDescent="0.25">
      <c r="B80" s="873"/>
      <c r="C80" s="874"/>
      <c r="D80" s="874"/>
      <c r="E80" s="874"/>
      <c r="F80" s="874"/>
      <c r="G80" s="875"/>
      <c r="H80" s="873"/>
      <c r="I80" s="874"/>
      <c r="J80" s="874"/>
      <c r="K80" s="874"/>
      <c r="L80" s="875"/>
    </row>
    <row r="81" spans="2:12" x14ac:dyDescent="0.25">
      <c r="B81" s="873"/>
      <c r="C81" s="874"/>
      <c r="D81" s="874"/>
      <c r="E81" s="874"/>
      <c r="F81" s="874"/>
      <c r="G81" s="875"/>
      <c r="H81" s="873"/>
      <c r="I81" s="874"/>
      <c r="J81" s="874"/>
      <c r="K81" s="874"/>
      <c r="L81" s="875"/>
    </row>
    <row r="82" spans="2:12" x14ac:dyDescent="0.25">
      <c r="B82" s="873"/>
      <c r="C82" s="874"/>
      <c r="D82" s="874"/>
      <c r="E82" s="874"/>
      <c r="F82" s="874"/>
      <c r="G82" s="875"/>
      <c r="H82" s="873"/>
      <c r="I82" s="874"/>
      <c r="J82" s="874"/>
      <c r="K82" s="874"/>
      <c r="L82" s="875"/>
    </row>
    <row r="83" spans="2:12" ht="15.75" thickBot="1" x14ac:dyDescent="0.3">
      <c r="B83" s="873"/>
      <c r="C83" s="874"/>
      <c r="D83" s="874"/>
      <c r="E83" s="874"/>
      <c r="F83" s="874"/>
      <c r="G83" s="875"/>
      <c r="H83" s="873"/>
      <c r="I83" s="874"/>
      <c r="J83" s="874"/>
      <c r="K83" s="874"/>
      <c r="L83" s="875"/>
    </row>
    <row r="84" spans="2:12" ht="15" customHeight="1" x14ac:dyDescent="0.25">
      <c r="B84" s="1044" t="s">
        <v>1433</v>
      </c>
      <c r="C84" s="1045"/>
      <c r="D84" s="1045"/>
      <c r="E84" s="1045"/>
      <c r="F84" s="1045"/>
      <c r="G84" s="1046"/>
      <c r="H84" s="1044" t="s">
        <v>1434</v>
      </c>
      <c r="I84" s="1045"/>
      <c r="J84" s="1045"/>
      <c r="K84" s="1045"/>
      <c r="L84" s="1046"/>
    </row>
    <row r="85" spans="2:12" ht="15.75" thickBot="1" x14ac:dyDescent="0.3">
      <c r="B85" s="1047"/>
      <c r="C85" s="1048"/>
      <c r="D85" s="1048"/>
      <c r="E85" s="1048"/>
      <c r="F85" s="1048"/>
      <c r="G85" s="1049"/>
      <c r="H85" s="1047"/>
      <c r="I85" s="1048"/>
      <c r="J85" s="1048"/>
      <c r="K85" s="1048"/>
      <c r="L85" s="1049"/>
    </row>
    <row r="86" spans="2:12" x14ac:dyDescent="0.25">
      <c r="B86" s="870" t="s">
        <v>966</v>
      </c>
      <c r="C86" s="871"/>
      <c r="D86" s="871"/>
      <c r="E86" s="871"/>
      <c r="F86" s="871"/>
      <c r="G86" s="872"/>
      <c r="H86" s="870" t="s">
        <v>967</v>
      </c>
      <c r="I86" s="871"/>
      <c r="J86" s="871"/>
      <c r="K86" s="871"/>
      <c r="L86" s="872"/>
    </row>
    <row r="87" spans="2:12" x14ac:dyDescent="0.25">
      <c r="B87" s="873"/>
      <c r="C87" s="874"/>
      <c r="D87" s="874"/>
      <c r="E87" s="874"/>
      <c r="F87" s="874"/>
      <c r="G87" s="875"/>
      <c r="H87" s="873"/>
      <c r="I87" s="874"/>
      <c r="J87" s="874"/>
      <c r="K87" s="874"/>
      <c r="L87" s="875"/>
    </row>
    <row r="88" spans="2:12" x14ac:dyDescent="0.25">
      <c r="B88" s="873"/>
      <c r="C88" s="874"/>
      <c r="D88" s="874"/>
      <c r="E88" s="874"/>
      <c r="F88" s="874"/>
      <c r="G88" s="875"/>
      <c r="H88" s="873"/>
      <c r="I88" s="874"/>
      <c r="J88" s="874"/>
      <c r="K88" s="874"/>
      <c r="L88" s="875"/>
    </row>
    <row r="89" spans="2:12" x14ac:dyDescent="0.25">
      <c r="B89" s="873"/>
      <c r="C89" s="874"/>
      <c r="D89" s="874"/>
      <c r="E89" s="874"/>
      <c r="F89" s="874"/>
      <c r="G89" s="875"/>
      <c r="H89" s="873"/>
      <c r="I89" s="874"/>
      <c r="J89" s="874"/>
      <c r="K89" s="874"/>
      <c r="L89" s="875"/>
    </row>
    <row r="90" spans="2:12" x14ac:dyDescent="0.25">
      <c r="B90" s="873"/>
      <c r="C90" s="874"/>
      <c r="D90" s="874"/>
      <c r="E90" s="874"/>
      <c r="F90" s="874"/>
      <c r="G90" s="875"/>
      <c r="H90" s="873"/>
      <c r="I90" s="874"/>
      <c r="J90" s="874"/>
      <c r="K90" s="874"/>
      <c r="L90" s="875"/>
    </row>
    <row r="91" spans="2:12" x14ac:dyDescent="0.25">
      <c r="B91" s="873"/>
      <c r="C91" s="874"/>
      <c r="D91" s="874"/>
      <c r="E91" s="874"/>
      <c r="F91" s="874"/>
      <c r="G91" s="875"/>
      <c r="H91" s="873"/>
      <c r="I91" s="874"/>
      <c r="J91" s="874"/>
      <c r="K91" s="874"/>
      <c r="L91" s="875"/>
    </row>
    <row r="92" spans="2:12" x14ac:dyDescent="0.25">
      <c r="B92" s="873"/>
      <c r="C92" s="874"/>
      <c r="D92" s="874"/>
      <c r="E92" s="874"/>
      <c r="F92" s="874"/>
      <c r="G92" s="875"/>
      <c r="H92" s="873"/>
      <c r="I92" s="874"/>
      <c r="J92" s="874"/>
      <c r="K92" s="874"/>
      <c r="L92" s="875"/>
    </row>
    <row r="93" spans="2:12" x14ac:dyDescent="0.25">
      <c r="B93" s="873"/>
      <c r="C93" s="874"/>
      <c r="D93" s="874"/>
      <c r="E93" s="874"/>
      <c r="F93" s="874"/>
      <c r="G93" s="875"/>
      <c r="H93" s="873"/>
      <c r="I93" s="874"/>
      <c r="J93" s="874"/>
      <c r="K93" s="874"/>
      <c r="L93" s="875"/>
    </row>
    <row r="94" spans="2:12" x14ac:dyDescent="0.25">
      <c r="B94" s="873"/>
      <c r="C94" s="874"/>
      <c r="D94" s="874"/>
      <c r="E94" s="874"/>
      <c r="F94" s="874"/>
      <c r="G94" s="875"/>
      <c r="H94" s="873"/>
      <c r="I94" s="874"/>
      <c r="J94" s="874"/>
      <c r="K94" s="874"/>
      <c r="L94" s="875"/>
    </row>
    <row r="95" spans="2:12" x14ac:dyDescent="0.25">
      <c r="B95" s="873"/>
      <c r="C95" s="874"/>
      <c r="D95" s="874"/>
      <c r="E95" s="874"/>
      <c r="F95" s="874"/>
      <c r="G95" s="875"/>
      <c r="H95" s="873"/>
      <c r="I95" s="874"/>
      <c r="J95" s="874"/>
      <c r="K95" s="874"/>
      <c r="L95" s="875"/>
    </row>
    <row r="96" spans="2:12" x14ac:dyDescent="0.25">
      <c r="B96" s="873"/>
      <c r="C96" s="874"/>
      <c r="D96" s="874"/>
      <c r="E96" s="874"/>
      <c r="F96" s="874"/>
      <c r="G96" s="875"/>
      <c r="H96" s="873"/>
      <c r="I96" s="874"/>
      <c r="J96" s="874"/>
      <c r="K96" s="874"/>
      <c r="L96" s="875"/>
    </row>
    <row r="97" spans="2:12" x14ac:dyDescent="0.25">
      <c r="B97" s="873"/>
      <c r="C97" s="874"/>
      <c r="D97" s="874"/>
      <c r="E97" s="874"/>
      <c r="F97" s="874"/>
      <c r="G97" s="875"/>
      <c r="H97" s="873"/>
      <c r="I97" s="874"/>
      <c r="J97" s="874"/>
      <c r="K97" s="874"/>
      <c r="L97" s="875"/>
    </row>
    <row r="98" spans="2:12" x14ac:dyDescent="0.25">
      <c r="B98" s="873"/>
      <c r="C98" s="874"/>
      <c r="D98" s="874"/>
      <c r="E98" s="874"/>
      <c r="F98" s="874"/>
      <c r="G98" s="875"/>
      <c r="H98" s="873"/>
      <c r="I98" s="874"/>
      <c r="J98" s="874"/>
      <c r="K98" s="874"/>
      <c r="L98" s="875"/>
    </row>
    <row r="99" spans="2:12" ht="15.75" thickBot="1" x14ac:dyDescent="0.3">
      <c r="B99" s="873"/>
      <c r="C99" s="874"/>
      <c r="D99" s="874"/>
      <c r="E99" s="874"/>
      <c r="F99" s="874"/>
      <c r="G99" s="875"/>
      <c r="H99" s="873"/>
      <c r="I99" s="874"/>
      <c r="J99" s="874"/>
      <c r="K99" s="874"/>
      <c r="L99" s="875"/>
    </row>
    <row r="100" spans="2:12" ht="15" customHeight="1" x14ac:dyDescent="0.25">
      <c r="B100" s="1044" t="s">
        <v>1435</v>
      </c>
      <c r="C100" s="1045"/>
      <c r="D100" s="1045"/>
      <c r="E100" s="1045"/>
      <c r="F100" s="1045"/>
      <c r="G100" s="1046"/>
      <c r="H100" s="1044" t="s">
        <v>1436</v>
      </c>
      <c r="I100" s="1045"/>
      <c r="J100" s="1045"/>
      <c r="K100" s="1045"/>
      <c r="L100" s="1046"/>
    </row>
    <row r="101" spans="2:12" ht="15.75" thickBot="1" x14ac:dyDescent="0.3">
      <c r="B101" s="1047"/>
      <c r="C101" s="1048"/>
      <c r="D101" s="1048"/>
      <c r="E101" s="1048"/>
      <c r="F101" s="1048"/>
      <c r="G101" s="1049"/>
      <c r="H101" s="1047"/>
      <c r="I101" s="1048"/>
      <c r="J101" s="1048"/>
      <c r="K101" s="1048"/>
      <c r="L101" s="1049"/>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D25A68-A815-450E-A1F3-516CBA4DF2DD}">
  <dimension ref="A1:L413"/>
  <sheetViews>
    <sheetView view="pageBreakPreview" topLeftCell="E4" zoomScaleNormal="100" zoomScaleSheetLayoutView="100" zoomScalePageLayoutView="110" workbookViewId="0">
      <selection activeCell="B414" sqref="B414"/>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140625" style="129" customWidth="1"/>
    <col min="7" max="7" width="8.5703125" style="129" customWidth="1"/>
    <col min="8" max="8" width="22.42578125" style="129" customWidth="1"/>
    <col min="9" max="9" width="13" style="129" customWidth="1"/>
    <col min="10" max="10" width="34.5703125" style="129" customWidth="1"/>
    <col min="11" max="11" width="0.28515625" style="129" customWidth="1"/>
    <col min="12" max="12" width="4.85546875" style="129" hidden="1" customWidth="1"/>
    <col min="13" max="16384" width="11.42578125" style="129"/>
  </cols>
  <sheetData>
    <row r="1" spans="1:11" ht="27.75" customHeight="1" x14ac:dyDescent="0.25">
      <c r="A1" s="978" t="s">
        <v>251</v>
      </c>
      <c r="B1" s="897"/>
      <c r="C1" s="897"/>
      <c r="D1" s="897"/>
      <c r="E1" s="897"/>
      <c r="F1" s="897"/>
      <c r="G1" s="897"/>
      <c r="H1" s="897"/>
      <c r="I1" s="897"/>
      <c r="J1" s="897"/>
      <c r="K1" s="922"/>
    </row>
    <row r="2" spans="1:11" ht="11.25" customHeight="1" x14ac:dyDescent="0.25">
      <c r="A2" s="979"/>
      <c r="B2" s="898"/>
      <c r="C2" s="898"/>
      <c r="D2" s="898"/>
      <c r="E2" s="898"/>
      <c r="F2" s="898"/>
      <c r="G2" s="898"/>
      <c r="H2" s="898"/>
      <c r="I2" s="898"/>
      <c r="J2" s="898"/>
      <c r="K2" s="924"/>
    </row>
    <row r="3" spans="1:11" ht="24.95" customHeight="1" x14ac:dyDescent="0.25">
      <c r="A3" s="927" t="s">
        <v>289</v>
      </c>
      <c r="B3" s="925"/>
      <c r="C3" s="925"/>
      <c r="D3" s="926"/>
      <c r="E3" s="287">
        <v>44272</v>
      </c>
      <c r="F3" s="927" t="s">
        <v>290</v>
      </c>
      <c r="G3" s="925"/>
      <c r="H3" s="926"/>
      <c r="I3" s="928">
        <v>44278</v>
      </c>
      <c r="J3" s="925"/>
      <c r="K3" s="926"/>
    </row>
    <row r="4" spans="1:11" ht="24.95" customHeight="1" x14ac:dyDescent="0.25">
      <c r="A4" s="1062" t="s">
        <v>250</v>
      </c>
      <c r="B4" s="1063"/>
      <c r="C4" s="1063"/>
      <c r="D4" s="1063"/>
      <c r="E4" s="1063"/>
      <c r="F4" s="1063"/>
      <c r="G4" s="1064"/>
      <c r="H4" s="288" t="s">
        <v>489</v>
      </c>
      <c r="I4" s="288" t="s">
        <v>2</v>
      </c>
      <c r="J4" s="1068" t="s">
        <v>0</v>
      </c>
      <c r="K4" s="1069"/>
    </row>
    <row r="5" spans="1:11" ht="24.95" customHeight="1" x14ac:dyDescent="0.25">
      <c r="A5" s="1065"/>
      <c r="B5" s="1066"/>
      <c r="C5" s="1066"/>
      <c r="D5" s="1066"/>
      <c r="E5" s="1066"/>
      <c r="F5" s="1066"/>
      <c r="G5" s="1067"/>
      <c r="H5" s="289" t="s">
        <v>490</v>
      </c>
      <c r="I5" s="288">
        <v>2</v>
      </c>
      <c r="J5" s="1068" t="s">
        <v>291</v>
      </c>
      <c r="K5" s="1069"/>
    </row>
    <row r="6" spans="1:11" x14ac:dyDescent="0.25">
      <c r="A6" s="1056"/>
      <c r="B6" s="1057"/>
      <c r="C6" s="1057"/>
      <c r="D6" s="1057"/>
      <c r="E6" s="1057"/>
      <c r="F6" s="1058"/>
      <c r="G6" s="1056" t="s">
        <v>1005</v>
      </c>
      <c r="H6" s="1057"/>
      <c r="I6" s="1057"/>
      <c r="J6" s="1057"/>
      <c r="K6" s="1058"/>
    </row>
    <row r="7" spans="1:11" x14ac:dyDescent="0.25">
      <c r="A7" s="1056"/>
      <c r="B7" s="1057"/>
      <c r="C7" s="1057"/>
      <c r="D7" s="1057"/>
      <c r="E7" s="1057"/>
      <c r="F7" s="1058"/>
      <c r="G7" s="1056"/>
      <c r="H7" s="1057"/>
      <c r="I7" s="1057"/>
      <c r="J7" s="1057"/>
      <c r="K7" s="1058"/>
    </row>
    <row r="8" spans="1:11" x14ac:dyDescent="0.25">
      <c r="A8" s="1056"/>
      <c r="B8" s="1057"/>
      <c r="C8" s="1057"/>
      <c r="D8" s="1057"/>
      <c r="E8" s="1057"/>
      <c r="F8" s="1058"/>
      <c r="G8" s="1056"/>
      <c r="H8" s="1057"/>
      <c r="I8" s="1057"/>
      <c r="J8" s="1057"/>
      <c r="K8" s="1058"/>
    </row>
    <row r="9" spans="1:11" x14ac:dyDescent="0.25">
      <c r="A9" s="1056"/>
      <c r="B9" s="1057"/>
      <c r="C9" s="1057"/>
      <c r="D9" s="1057"/>
      <c r="E9" s="1057"/>
      <c r="F9" s="1058"/>
      <c r="G9" s="1056"/>
      <c r="H9" s="1057"/>
      <c r="I9" s="1057"/>
      <c r="J9" s="1057"/>
      <c r="K9" s="1058"/>
    </row>
    <row r="10" spans="1:11" x14ac:dyDescent="0.25">
      <c r="A10" s="1056"/>
      <c r="B10" s="1057"/>
      <c r="C10" s="1057"/>
      <c r="D10" s="1057"/>
      <c r="E10" s="1057"/>
      <c r="F10" s="1058"/>
      <c r="G10" s="1056"/>
      <c r="H10" s="1057"/>
      <c r="I10" s="1057"/>
      <c r="J10" s="1057"/>
      <c r="K10" s="1058"/>
    </row>
    <row r="11" spans="1:11" x14ac:dyDescent="0.25">
      <c r="A11" s="1056"/>
      <c r="B11" s="1057"/>
      <c r="C11" s="1057"/>
      <c r="D11" s="1057"/>
      <c r="E11" s="1057"/>
      <c r="F11" s="1058"/>
      <c r="G11" s="1056"/>
      <c r="H11" s="1057"/>
      <c r="I11" s="1057"/>
      <c r="J11" s="1057"/>
      <c r="K11" s="1058"/>
    </row>
    <row r="12" spans="1:11" x14ac:dyDescent="0.25">
      <c r="A12" s="1056"/>
      <c r="B12" s="1057"/>
      <c r="C12" s="1057"/>
      <c r="D12" s="1057"/>
      <c r="E12" s="1057"/>
      <c r="F12" s="1058"/>
      <c r="G12" s="1056"/>
      <c r="H12" s="1057"/>
      <c r="I12" s="1057"/>
      <c r="J12" s="1057"/>
      <c r="K12" s="1058"/>
    </row>
    <row r="13" spans="1:11" x14ac:dyDescent="0.25">
      <c r="A13" s="1056"/>
      <c r="B13" s="1057"/>
      <c r="C13" s="1057"/>
      <c r="D13" s="1057"/>
      <c r="E13" s="1057"/>
      <c r="F13" s="1058"/>
      <c r="G13" s="1056"/>
      <c r="H13" s="1057"/>
      <c r="I13" s="1057"/>
      <c r="J13" s="1057"/>
      <c r="K13" s="1058"/>
    </row>
    <row r="14" spans="1:11" x14ac:dyDescent="0.25">
      <c r="A14" s="1056"/>
      <c r="B14" s="1057"/>
      <c r="C14" s="1057"/>
      <c r="D14" s="1057"/>
      <c r="E14" s="1057"/>
      <c r="F14" s="1058"/>
      <c r="G14" s="1056"/>
      <c r="H14" s="1057"/>
      <c r="I14" s="1057"/>
      <c r="J14" s="1057"/>
      <c r="K14" s="1058"/>
    </row>
    <row r="15" spans="1:11" x14ac:dyDescent="0.25">
      <c r="A15" s="1056"/>
      <c r="B15" s="1057"/>
      <c r="C15" s="1057"/>
      <c r="D15" s="1057"/>
      <c r="E15" s="1057"/>
      <c r="F15" s="1058"/>
      <c r="G15" s="1056"/>
      <c r="H15" s="1057"/>
      <c r="I15" s="1057"/>
      <c r="J15" s="1057"/>
      <c r="K15" s="1058"/>
    </row>
    <row r="16" spans="1:11" x14ac:dyDescent="0.25">
      <c r="A16" s="1056"/>
      <c r="B16" s="1057"/>
      <c r="C16" s="1057"/>
      <c r="D16" s="1057"/>
      <c r="E16" s="1057"/>
      <c r="F16" s="1058"/>
      <c r="G16" s="1056"/>
      <c r="H16" s="1057"/>
      <c r="I16" s="1057"/>
      <c r="J16" s="1057"/>
      <c r="K16" s="1058"/>
    </row>
    <row r="17" spans="1:11" x14ac:dyDescent="0.25">
      <c r="A17" s="1056"/>
      <c r="B17" s="1057"/>
      <c r="C17" s="1057"/>
      <c r="D17" s="1057"/>
      <c r="E17" s="1057"/>
      <c r="F17" s="1058"/>
      <c r="G17" s="1056"/>
      <c r="H17" s="1057"/>
      <c r="I17" s="1057"/>
      <c r="J17" s="1057"/>
      <c r="K17" s="1058"/>
    </row>
    <row r="18" spans="1:11" ht="15.75" customHeight="1" thickBot="1" x14ac:dyDescent="0.3">
      <c r="A18" s="1056"/>
      <c r="B18" s="1057"/>
      <c r="C18" s="1057"/>
      <c r="D18" s="1057"/>
      <c r="E18" s="1057"/>
      <c r="F18" s="1058"/>
      <c r="G18" s="1056"/>
      <c r="H18" s="1057"/>
      <c r="I18" s="1057"/>
      <c r="J18" s="1057"/>
      <c r="K18" s="1058"/>
    </row>
    <row r="19" spans="1:11" ht="78.75" customHeight="1" thickBot="1" x14ac:dyDescent="0.3">
      <c r="A19" s="1059" t="s">
        <v>1363</v>
      </c>
      <c r="B19" s="1060"/>
      <c r="C19" s="1060"/>
      <c r="D19" s="1060"/>
      <c r="E19" s="1060"/>
      <c r="F19" s="1061"/>
      <c r="G19" s="1059" t="s">
        <v>1364</v>
      </c>
      <c r="H19" s="1060"/>
      <c r="I19" s="1060"/>
      <c r="J19" s="1060"/>
      <c r="K19" s="1061"/>
    </row>
    <row r="20" spans="1:11" x14ac:dyDescent="0.25">
      <c r="A20" s="1056" t="s">
        <v>452</v>
      </c>
      <c r="B20" s="1057"/>
      <c r="C20" s="1057"/>
      <c r="D20" s="1057"/>
      <c r="E20" s="1057"/>
      <c r="F20" s="1058"/>
      <c r="G20" s="1056" t="s">
        <v>453</v>
      </c>
      <c r="H20" s="1057"/>
      <c r="I20" s="1057"/>
      <c r="J20" s="1057"/>
      <c r="K20" s="1058"/>
    </row>
    <row r="21" spans="1:11" x14ac:dyDescent="0.25">
      <c r="A21" s="1056"/>
      <c r="B21" s="1057"/>
      <c r="C21" s="1057"/>
      <c r="D21" s="1057"/>
      <c r="E21" s="1057"/>
      <c r="F21" s="1058"/>
      <c r="G21" s="1056"/>
      <c r="H21" s="1057"/>
      <c r="I21" s="1057"/>
      <c r="J21" s="1057"/>
      <c r="K21" s="1058"/>
    </row>
    <row r="22" spans="1:11" x14ac:dyDescent="0.25">
      <c r="A22" s="1056"/>
      <c r="B22" s="1057"/>
      <c r="C22" s="1057"/>
      <c r="D22" s="1057"/>
      <c r="E22" s="1057"/>
      <c r="F22" s="1058"/>
      <c r="G22" s="1056"/>
      <c r="H22" s="1057"/>
      <c r="I22" s="1057"/>
      <c r="J22" s="1057"/>
      <c r="K22" s="1058"/>
    </row>
    <row r="23" spans="1:11" x14ac:dyDescent="0.25">
      <c r="A23" s="1056"/>
      <c r="B23" s="1057"/>
      <c r="C23" s="1057"/>
      <c r="D23" s="1057"/>
      <c r="E23" s="1057"/>
      <c r="F23" s="1058"/>
      <c r="G23" s="1056"/>
      <c r="H23" s="1057"/>
      <c r="I23" s="1057"/>
      <c r="J23" s="1057"/>
      <c r="K23" s="1058"/>
    </row>
    <row r="24" spans="1:11" x14ac:dyDescent="0.25">
      <c r="A24" s="1056"/>
      <c r="B24" s="1057"/>
      <c r="C24" s="1057"/>
      <c r="D24" s="1057"/>
      <c r="E24" s="1057"/>
      <c r="F24" s="1058"/>
      <c r="G24" s="1056"/>
      <c r="H24" s="1057"/>
      <c r="I24" s="1057"/>
      <c r="J24" s="1057"/>
      <c r="K24" s="1058"/>
    </row>
    <row r="25" spans="1:11" x14ac:dyDescent="0.25">
      <c r="A25" s="1056"/>
      <c r="B25" s="1057"/>
      <c r="C25" s="1057"/>
      <c r="D25" s="1057"/>
      <c r="E25" s="1057"/>
      <c r="F25" s="1058"/>
      <c r="G25" s="1056"/>
      <c r="H25" s="1057"/>
      <c r="I25" s="1057"/>
      <c r="J25" s="1057"/>
      <c r="K25" s="1058"/>
    </row>
    <row r="26" spans="1:11" x14ac:dyDescent="0.25">
      <c r="A26" s="1056"/>
      <c r="B26" s="1057"/>
      <c r="C26" s="1057"/>
      <c r="D26" s="1057"/>
      <c r="E26" s="1057"/>
      <c r="F26" s="1058"/>
      <c r="G26" s="1056"/>
      <c r="H26" s="1057"/>
      <c r="I26" s="1057"/>
      <c r="J26" s="1057"/>
      <c r="K26" s="1058"/>
    </row>
    <row r="27" spans="1:11" x14ac:dyDescent="0.25">
      <c r="A27" s="1056"/>
      <c r="B27" s="1057"/>
      <c r="C27" s="1057"/>
      <c r="D27" s="1057"/>
      <c r="E27" s="1057"/>
      <c r="F27" s="1058"/>
      <c r="G27" s="1056"/>
      <c r="H27" s="1057"/>
      <c r="I27" s="1057"/>
      <c r="J27" s="1057"/>
      <c r="K27" s="1058"/>
    </row>
    <row r="28" spans="1:11" x14ac:dyDescent="0.25">
      <c r="A28" s="1056"/>
      <c r="B28" s="1057"/>
      <c r="C28" s="1057"/>
      <c r="D28" s="1057"/>
      <c r="E28" s="1057"/>
      <c r="F28" s="1058"/>
      <c r="G28" s="1056"/>
      <c r="H28" s="1057"/>
      <c r="I28" s="1057"/>
      <c r="J28" s="1057"/>
      <c r="K28" s="1058"/>
    </row>
    <row r="29" spans="1:11" x14ac:dyDescent="0.25">
      <c r="A29" s="1056"/>
      <c r="B29" s="1057"/>
      <c r="C29" s="1057"/>
      <c r="D29" s="1057"/>
      <c r="E29" s="1057"/>
      <c r="F29" s="1058"/>
      <c r="G29" s="1056"/>
      <c r="H29" s="1057"/>
      <c r="I29" s="1057"/>
      <c r="J29" s="1057"/>
      <c r="K29" s="1058"/>
    </row>
    <row r="30" spans="1:11" x14ac:dyDescent="0.25">
      <c r="A30" s="1056"/>
      <c r="B30" s="1057"/>
      <c r="C30" s="1057"/>
      <c r="D30" s="1057"/>
      <c r="E30" s="1057"/>
      <c r="F30" s="1058"/>
      <c r="G30" s="1056"/>
      <c r="H30" s="1057"/>
      <c r="I30" s="1057"/>
      <c r="J30" s="1057"/>
      <c r="K30" s="1058"/>
    </row>
    <row r="31" spans="1:11" x14ac:dyDescent="0.25">
      <c r="A31" s="1056"/>
      <c r="B31" s="1057"/>
      <c r="C31" s="1057"/>
      <c r="D31" s="1057"/>
      <c r="E31" s="1057"/>
      <c r="F31" s="1058"/>
      <c r="G31" s="1056"/>
      <c r="H31" s="1057"/>
      <c r="I31" s="1057"/>
      <c r="J31" s="1057"/>
      <c r="K31" s="1058"/>
    </row>
    <row r="32" spans="1:11" ht="15.75" thickBot="1" x14ac:dyDescent="0.3">
      <c r="A32" s="1056"/>
      <c r="B32" s="1057"/>
      <c r="C32" s="1057"/>
      <c r="D32" s="1057"/>
      <c r="E32" s="1057"/>
      <c r="F32" s="1058"/>
      <c r="G32" s="1056"/>
      <c r="H32" s="1057"/>
      <c r="I32" s="1057"/>
      <c r="J32" s="1057"/>
      <c r="K32" s="1058"/>
    </row>
    <row r="33" spans="1:11" ht="77.25" customHeight="1" thickBot="1" x14ac:dyDescent="0.3">
      <c r="A33" s="1059" t="s">
        <v>1365</v>
      </c>
      <c r="B33" s="1060"/>
      <c r="C33" s="1060"/>
      <c r="D33" s="1060"/>
      <c r="E33" s="1060"/>
      <c r="F33" s="1061"/>
      <c r="G33" s="1070" t="s">
        <v>1366</v>
      </c>
      <c r="H33" s="1071"/>
      <c r="I33" s="1071"/>
      <c r="J33" s="1071"/>
      <c r="K33" s="1072"/>
    </row>
    <row r="34" spans="1:11" x14ac:dyDescent="0.25">
      <c r="A34" s="1056" t="s">
        <v>452</v>
      </c>
      <c r="B34" s="1057"/>
      <c r="C34" s="1057"/>
      <c r="D34" s="1057"/>
      <c r="E34" s="1057"/>
      <c r="F34" s="1058"/>
      <c r="G34" s="1056" t="s">
        <v>453</v>
      </c>
      <c r="H34" s="1057"/>
      <c r="I34" s="1057"/>
      <c r="J34" s="1057"/>
      <c r="K34" s="1058"/>
    </row>
    <row r="35" spans="1:11" x14ac:dyDescent="0.25">
      <c r="A35" s="1056"/>
      <c r="B35" s="1057"/>
      <c r="C35" s="1057"/>
      <c r="D35" s="1057"/>
      <c r="E35" s="1057"/>
      <c r="F35" s="1058"/>
      <c r="G35" s="1056"/>
      <c r="H35" s="1057"/>
      <c r="I35" s="1057"/>
      <c r="J35" s="1057"/>
      <c r="K35" s="1058"/>
    </row>
    <row r="36" spans="1:11" x14ac:dyDescent="0.25">
      <c r="A36" s="1056"/>
      <c r="B36" s="1057"/>
      <c r="C36" s="1057"/>
      <c r="D36" s="1057"/>
      <c r="E36" s="1057"/>
      <c r="F36" s="1058"/>
      <c r="G36" s="1056"/>
      <c r="H36" s="1057"/>
      <c r="I36" s="1057"/>
      <c r="J36" s="1057"/>
      <c r="K36" s="1058"/>
    </row>
    <row r="37" spans="1:11" x14ac:dyDescent="0.25">
      <c r="A37" s="1056"/>
      <c r="B37" s="1057"/>
      <c r="C37" s="1057"/>
      <c r="D37" s="1057"/>
      <c r="E37" s="1057"/>
      <c r="F37" s="1058"/>
      <c r="G37" s="1056"/>
      <c r="H37" s="1057"/>
      <c r="I37" s="1057"/>
      <c r="J37" s="1057"/>
      <c r="K37" s="1058"/>
    </row>
    <row r="38" spans="1:11" x14ac:dyDescent="0.25">
      <c r="A38" s="1056"/>
      <c r="B38" s="1057"/>
      <c r="C38" s="1057"/>
      <c r="D38" s="1057"/>
      <c r="E38" s="1057"/>
      <c r="F38" s="1058"/>
      <c r="G38" s="1056"/>
      <c r="H38" s="1057"/>
      <c r="I38" s="1057"/>
      <c r="J38" s="1057"/>
      <c r="K38" s="1058"/>
    </row>
    <row r="39" spans="1:11" x14ac:dyDescent="0.25">
      <c r="A39" s="1056"/>
      <c r="B39" s="1057"/>
      <c r="C39" s="1057"/>
      <c r="D39" s="1057"/>
      <c r="E39" s="1057"/>
      <c r="F39" s="1058"/>
      <c r="G39" s="1056"/>
      <c r="H39" s="1057"/>
      <c r="I39" s="1057"/>
      <c r="J39" s="1057"/>
      <c r="K39" s="1058"/>
    </row>
    <row r="40" spans="1:11" x14ac:dyDescent="0.25">
      <c r="A40" s="1056"/>
      <c r="B40" s="1057"/>
      <c r="C40" s="1057"/>
      <c r="D40" s="1057"/>
      <c r="E40" s="1057"/>
      <c r="F40" s="1058"/>
      <c r="G40" s="1056"/>
      <c r="H40" s="1057"/>
      <c r="I40" s="1057"/>
      <c r="J40" s="1057"/>
      <c r="K40" s="1058"/>
    </row>
    <row r="41" spans="1:11" x14ac:dyDescent="0.25">
      <c r="A41" s="1056"/>
      <c r="B41" s="1057"/>
      <c r="C41" s="1057"/>
      <c r="D41" s="1057"/>
      <c r="E41" s="1057"/>
      <c r="F41" s="1058"/>
      <c r="G41" s="1056"/>
      <c r="H41" s="1057"/>
      <c r="I41" s="1057"/>
      <c r="J41" s="1057"/>
      <c r="K41" s="1058"/>
    </row>
    <row r="42" spans="1:11" x14ac:dyDescent="0.25">
      <c r="A42" s="1056"/>
      <c r="B42" s="1057"/>
      <c r="C42" s="1057"/>
      <c r="D42" s="1057"/>
      <c r="E42" s="1057"/>
      <c r="F42" s="1058"/>
      <c r="G42" s="1056"/>
      <c r="H42" s="1057"/>
      <c r="I42" s="1057"/>
      <c r="J42" s="1057"/>
      <c r="K42" s="1058"/>
    </row>
    <row r="43" spans="1:11" x14ac:dyDescent="0.25">
      <c r="A43" s="1056"/>
      <c r="B43" s="1057"/>
      <c r="C43" s="1057"/>
      <c r="D43" s="1057"/>
      <c r="E43" s="1057"/>
      <c r="F43" s="1058"/>
      <c r="G43" s="1056"/>
      <c r="H43" s="1057"/>
      <c r="I43" s="1057"/>
      <c r="J43" s="1057"/>
      <c r="K43" s="1058"/>
    </row>
    <row r="44" spans="1:11" x14ac:dyDescent="0.25">
      <c r="A44" s="1056"/>
      <c r="B44" s="1057"/>
      <c r="C44" s="1057"/>
      <c r="D44" s="1057"/>
      <c r="E44" s="1057"/>
      <c r="F44" s="1058"/>
      <c r="G44" s="1056"/>
      <c r="H44" s="1057"/>
      <c r="I44" s="1057"/>
      <c r="J44" s="1057"/>
      <c r="K44" s="1058"/>
    </row>
    <row r="45" spans="1:11" x14ac:dyDescent="0.25">
      <c r="A45" s="1056"/>
      <c r="B45" s="1057"/>
      <c r="C45" s="1057"/>
      <c r="D45" s="1057"/>
      <c r="E45" s="1057"/>
      <c r="F45" s="1058"/>
      <c r="G45" s="1056"/>
      <c r="H45" s="1057"/>
      <c r="I45" s="1057"/>
      <c r="J45" s="1057"/>
      <c r="K45" s="1058"/>
    </row>
    <row r="46" spans="1:11" ht="15.75" thickBot="1" x14ac:dyDescent="0.3">
      <c r="A46" s="1056"/>
      <c r="B46" s="1057"/>
      <c r="C46" s="1057"/>
      <c r="D46" s="1057"/>
      <c r="E46" s="1057"/>
      <c r="F46" s="1058"/>
      <c r="G46" s="1056"/>
      <c r="H46" s="1057"/>
      <c r="I46" s="1057"/>
      <c r="J46" s="1057"/>
      <c r="K46" s="1058"/>
    </row>
    <row r="47" spans="1:11" ht="88.5" customHeight="1" thickBot="1" x14ac:dyDescent="0.3">
      <c r="A47" s="1059" t="s">
        <v>1367</v>
      </c>
      <c r="B47" s="1060"/>
      <c r="C47" s="1060"/>
      <c r="D47" s="1060"/>
      <c r="E47" s="1060"/>
      <c r="F47" s="1061"/>
      <c r="G47" s="1070" t="s">
        <v>1368</v>
      </c>
      <c r="H47" s="1071"/>
      <c r="I47" s="1071"/>
      <c r="J47" s="1071"/>
      <c r="K47" s="1072"/>
    </row>
    <row r="48" spans="1:11" x14ac:dyDescent="0.25">
      <c r="A48" s="1056"/>
      <c r="B48" s="1057"/>
      <c r="C48" s="1057"/>
      <c r="D48" s="1057"/>
      <c r="E48" s="1057"/>
      <c r="F48" s="1058"/>
      <c r="G48" s="1056"/>
      <c r="H48" s="1057"/>
      <c r="I48" s="1057"/>
      <c r="J48" s="1057"/>
      <c r="K48" s="1058"/>
    </row>
    <row r="49" spans="1:11" x14ac:dyDescent="0.25">
      <c r="A49" s="1056"/>
      <c r="B49" s="1057"/>
      <c r="C49" s="1057"/>
      <c r="D49" s="1057"/>
      <c r="E49" s="1057"/>
      <c r="F49" s="1058"/>
      <c r="G49" s="1056"/>
      <c r="H49" s="1057"/>
      <c r="I49" s="1057"/>
      <c r="J49" s="1057"/>
      <c r="K49" s="1058"/>
    </row>
    <row r="50" spans="1:11" x14ac:dyDescent="0.25">
      <c r="A50" s="1056"/>
      <c r="B50" s="1057"/>
      <c r="C50" s="1057"/>
      <c r="D50" s="1057"/>
      <c r="E50" s="1057"/>
      <c r="F50" s="1058"/>
      <c r="G50" s="1056"/>
      <c r="H50" s="1057"/>
      <c r="I50" s="1057"/>
      <c r="J50" s="1057"/>
      <c r="K50" s="1058"/>
    </row>
    <row r="51" spans="1:11" x14ac:dyDescent="0.25">
      <c r="A51" s="1056"/>
      <c r="B51" s="1057"/>
      <c r="C51" s="1057"/>
      <c r="D51" s="1057"/>
      <c r="E51" s="1057"/>
      <c r="F51" s="1058"/>
      <c r="G51" s="1056"/>
      <c r="H51" s="1057"/>
      <c r="I51" s="1057"/>
      <c r="J51" s="1057"/>
      <c r="K51" s="1058"/>
    </row>
    <row r="52" spans="1:11" x14ac:dyDescent="0.25">
      <c r="A52" s="1056"/>
      <c r="B52" s="1057"/>
      <c r="C52" s="1057"/>
      <c r="D52" s="1057"/>
      <c r="E52" s="1057"/>
      <c r="F52" s="1058"/>
      <c r="G52" s="1056"/>
      <c r="H52" s="1057"/>
      <c r="I52" s="1057"/>
      <c r="J52" s="1057"/>
      <c r="K52" s="1058"/>
    </row>
    <row r="53" spans="1:11" x14ac:dyDescent="0.25">
      <c r="A53" s="1056"/>
      <c r="B53" s="1057"/>
      <c r="C53" s="1057"/>
      <c r="D53" s="1057"/>
      <c r="E53" s="1057"/>
      <c r="F53" s="1058"/>
      <c r="G53" s="1056"/>
      <c r="H53" s="1057"/>
      <c r="I53" s="1057"/>
      <c r="J53" s="1057"/>
      <c r="K53" s="1058"/>
    </row>
    <row r="54" spans="1:11" x14ac:dyDescent="0.25">
      <c r="A54" s="1056"/>
      <c r="B54" s="1057"/>
      <c r="C54" s="1057"/>
      <c r="D54" s="1057"/>
      <c r="E54" s="1057"/>
      <c r="F54" s="1058"/>
      <c r="G54" s="1056"/>
      <c r="H54" s="1057"/>
      <c r="I54" s="1057"/>
      <c r="J54" s="1057"/>
      <c r="K54" s="1058"/>
    </row>
    <row r="55" spans="1:11" x14ac:dyDescent="0.25">
      <c r="A55" s="1056"/>
      <c r="B55" s="1057"/>
      <c r="C55" s="1057"/>
      <c r="D55" s="1057"/>
      <c r="E55" s="1057"/>
      <c r="F55" s="1058"/>
      <c r="G55" s="1056"/>
      <c r="H55" s="1057"/>
      <c r="I55" s="1057"/>
      <c r="J55" s="1057"/>
      <c r="K55" s="1058"/>
    </row>
    <row r="56" spans="1:11" x14ac:dyDescent="0.25">
      <c r="A56" s="1056"/>
      <c r="B56" s="1057"/>
      <c r="C56" s="1057"/>
      <c r="D56" s="1057"/>
      <c r="E56" s="1057"/>
      <c r="F56" s="1058"/>
      <c r="G56" s="1056"/>
      <c r="H56" s="1057"/>
      <c r="I56" s="1057"/>
      <c r="J56" s="1057"/>
      <c r="K56" s="1058"/>
    </row>
    <row r="57" spans="1:11" x14ac:dyDescent="0.25">
      <c r="A57" s="1056"/>
      <c r="B57" s="1057"/>
      <c r="C57" s="1057"/>
      <c r="D57" s="1057"/>
      <c r="E57" s="1057"/>
      <c r="F57" s="1058"/>
      <c r="G57" s="1056"/>
      <c r="H57" s="1057"/>
      <c r="I57" s="1057"/>
      <c r="J57" s="1057"/>
      <c r="K57" s="1058"/>
    </row>
    <row r="58" spans="1:11" x14ac:dyDescent="0.25">
      <c r="A58" s="1056"/>
      <c r="B58" s="1057"/>
      <c r="C58" s="1057"/>
      <c r="D58" s="1057"/>
      <c r="E58" s="1057"/>
      <c r="F58" s="1058"/>
      <c r="G58" s="1056"/>
      <c r="H58" s="1057"/>
      <c r="I58" s="1057"/>
      <c r="J58" s="1057"/>
      <c r="K58" s="1058"/>
    </row>
    <row r="59" spans="1:11" x14ac:dyDescent="0.25">
      <c r="A59" s="1056"/>
      <c r="B59" s="1057"/>
      <c r="C59" s="1057"/>
      <c r="D59" s="1057"/>
      <c r="E59" s="1057"/>
      <c r="F59" s="1058"/>
      <c r="G59" s="1056"/>
      <c r="H59" s="1057"/>
      <c r="I59" s="1057"/>
      <c r="J59" s="1057"/>
      <c r="K59" s="1058"/>
    </row>
    <row r="60" spans="1:11" ht="131.25" customHeight="1" thickBot="1" x14ac:dyDescent="0.3">
      <c r="A60" s="1056"/>
      <c r="B60" s="1057"/>
      <c r="C60" s="1057"/>
      <c r="D60" s="1057"/>
      <c r="E60" s="1057"/>
      <c r="F60" s="1058"/>
      <c r="G60" s="1056"/>
      <c r="H60" s="1057"/>
      <c r="I60" s="1057"/>
      <c r="J60" s="1057"/>
      <c r="K60" s="1058"/>
    </row>
    <row r="61" spans="1:11" ht="220.5" customHeight="1" thickBot="1" x14ac:dyDescent="0.3">
      <c r="A61" s="1059" t="s">
        <v>1369</v>
      </c>
      <c r="B61" s="1060"/>
      <c r="C61" s="1060"/>
      <c r="D61" s="1060"/>
      <c r="E61" s="1060"/>
      <c r="F61" s="1061"/>
      <c r="G61" s="1070" t="s">
        <v>1370</v>
      </c>
      <c r="H61" s="1071"/>
      <c r="I61" s="1071"/>
      <c r="J61" s="1071"/>
      <c r="K61" s="1072"/>
    </row>
    <row r="62" spans="1:11" x14ac:dyDescent="0.25">
      <c r="A62" s="1056"/>
      <c r="B62" s="1057"/>
      <c r="C62" s="1057"/>
      <c r="D62" s="1057"/>
      <c r="E62" s="1057"/>
      <c r="F62" s="1058"/>
      <c r="G62" s="1056"/>
      <c r="H62" s="1057"/>
      <c r="I62" s="1057"/>
      <c r="J62" s="1057"/>
      <c r="K62" s="1058"/>
    </row>
    <row r="63" spans="1:11" x14ac:dyDescent="0.25">
      <c r="A63" s="1056"/>
      <c r="B63" s="1057"/>
      <c r="C63" s="1057"/>
      <c r="D63" s="1057"/>
      <c r="E63" s="1057"/>
      <c r="F63" s="1058"/>
      <c r="G63" s="1056"/>
      <c r="H63" s="1057"/>
      <c r="I63" s="1057"/>
      <c r="J63" s="1057"/>
      <c r="K63" s="1058"/>
    </row>
    <row r="64" spans="1:11" x14ac:dyDescent="0.25">
      <c r="A64" s="1056"/>
      <c r="B64" s="1057"/>
      <c r="C64" s="1057"/>
      <c r="D64" s="1057"/>
      <c r="E64" s="1057"/>
      <c r="F64" s="1058"/>
      <c r="G64" s="1056"/>
      <c r="H64" s="1057"/>
      <c r="I64" s="1057"/>
      <c r="J64" s="1057"/>
      <c r="K64" s="1058"/>
    </row>
    <row r="65" spans="1:11" x14ac:dyDescent="0.25">
      <c r="A65" s="1056"/>
      <c r="B65" s="1057"/>
      <c r="C65" s="1057"/>
      <c r="D65" s="1057"/>
      <c r="E65" s="1057"/>
      <c r="F65" s="1058"/>
      <c r="G65" s="1056"/>
      <c r="H65" s="1057"/>
      <c r="I65" s="1057"/>
      <c r="J65" s="1057"/>
      <c r="K65" s="1058"/>
    </row>
    <row r="66" spans="1:11" x14ac:dyDescent="0.25">
      <c r="A66" s="1056"/>
      <c r="B66" s="1057"/>
      <c r="C66" s="1057"/>
      <c r="D66" s="1057"/>
      <c r="E66" s="1057"/>
      <c r="F66" s="1058"/>
      <c r="G66" s="1056"/>
      <c r="H66" s="1057"/>
      <c r="I66" s="1057"/>
      <c r="J66" s="1057"/>
      <c r="K66" s="1058"/>
    </row>
    <row r="67" spans="1:11" x14ac:dyDescent="0.25">
      <c r="A67" s="1056"/>
      <c r="B67" s="1057"/>
      <c r="C67" s="1057"/>
      <c r="D67" s="1057"/>
      <c r="E67" s="1057"/>
      <c r="F67" s="1058"/>
      <c r="G67" s="1056"/>
      <c r="H67" s="1057"/>
      <c r="I67" s="1057"/>
      <c r="J67" s="1057"/>
      <c r="K67" s="1058"/>
    </row>
    <row r="68" spans="1:11" x14ac:dyDescent="0.25">
      <c r="A68" s="1056"/>
      <c r="B68" s="1057"/>
      <c r="C68" s="1057"/>
      <c r="D68" s="1057"/>
      <c r="E68" s="1057"/>
      <c r="F68" s="1058"/>
      <c r="G68" s="1056"/>
      <c r="H68" s="1057"/>
      <c r="I68" s="1057"/>
      <c r="J68" s="1057"/>
      <c r="K68" s="1058"/>
    </row>
    <row r="69" spans="1:11" x14ac:dyDescent="0.25">
      <c r="A69" s="1056"/>
      <c r="B69" s="1057"/>
      <c r="C69" s="1057"/>
      <c r="D69" s="1057"/>
      <c r="E69" s="1057"/>
      <c r="F69" s="1058"/>
      <c r="G69" s="1056"/>
      <c r="H69" s="1057"/>
      <c r="I69" s="1057"/>
      <c r="J69" s="1057"/>
      <c r="K69" s="1058"/>
    </row>
    <row r="70" spans="1:11" x14ac:dyDescent="0.25">
      <c r="A70" s="1056"/>
      <c r="B70" s="1057"/>
      <c r="C70" s="1057"/>
      <c r="D70" s="1057"/>
      <c r="E70" s="1057"/>
      <c r="F70" s="1058"/>
      <c r="G70" s="1056"/>
      <c r="H70" s="1057"/>
      <c r="I70" s="1057"/>
      <c r="J70" s="1057"/>
      <c r="K70" s="1058"/>
    </row>
    <row r="71" spans="1:11" x14ac:dyDescent="0.25">
      <c r="A71" s="1056"/>
      <c r="B71" s="1057"/>
      <c r="C71" s="1057"/>
      <c r="D71" s="1057"/>
      <c r="E71" s="1057"/>
      <c r="F71" s="1058"/>
      <c r="G71" s="1056"/>
      <c r="H71" s="1057"/>
      <c r="I71" s="1057"/>
      <c r="J71" s="1057"/>
      <c r="K71" s="1058"/>
    </row>
    <row r="72" spans="1:11" x14ac:dyDescent="0.25">
      <c r="A72" s="1056"/>
      <c r="B72" s="1057"/>
      <c r="C72" s="1057"/>
      <c r="D72" s="1057"/>
      <c r="E72" s="1057"/>
      <c r="F72" s="1058"/>
      <c r="G72" s="1056"/>
      <c r="H72" s="1057"/>
      <c r="I72" s="1057"/>
      <c r="J72" s="1057"/>
      <c r="K72" s="1058"/>
    </row>
    <row r="73" spans="1:11" x14ac:dyDescent="0.25">
      <c r="A73" s="1056"/>
      <c r="B73" s="1057"/>
      <c r="C73" s="1057"/>
      <c r="D73" s="1057"/>
      <c r="E73" s="1057"/>
      <c r="F73" s="1058"/>
      <c r="G73" s="1056"/>
      <c r="H73" s="1057"/>
      <c r="I73" s="1057"/>
      <c r="J73" s="1057"/>
      <c r="K73" s="1058"/>
    </row>
    <row r="74" spans="1:11" ht="15.75" thickBot="1" x14ac:dyDescent="0.3">
      <c r="A74" s="1056"/>
      <c r="B74" s="1057"/>
      <c r="C74" s="1057"/>
      <c r="D74" s="1057"/>
      <c r="E74" s="1057"/>
      <c r="F74" s="1058"/>
      <c r="G74" s="1056"/>
      <c r="H74" s="1057"/>
      <c r="I74" s="1057"/>
      <c r="J74" s="1057"/>
      <c r="K74" s="1058"/>
    </row>
    <row r="75" spans="1:11" ht="228.75" customHeight="1" thickBot="1" x14ac:dyDescent="0.3">
      <c r="A75" s="1077" t="s">
        <v>1371</v>
      </c>
      <c r="B75" s="1078"/>
      <c r="C75" s="1078"/>
      <c r="D75" s="1078"/>
      <c r="E75" s="1078"/>
      <c r="F75" s="1079"/>
      <c r="G75" s="1059" t="s">
        <v>1372</v>
      </c>
      <c r="H75" s="1060"/>
      <c r="I75" s="1060"/>
      <c r="J75" s="1061"/>
      <c r="K75" s="354"/>
    </row>
    <row r="76" spans="1:11" x14ac:dyDescent="0.25">
      <c r="A76" s="1056"/>
      <c r="B76" s="1057"/>
      <c r="C76" s="1057"/>
      <c r="D76" s="1057"/>
      <c r="E76" s="1057"/>
      <c r="F76" s="1058"/>
      <c r="G76" s="1056"/>
      <c r="H76" s="1057"/>
      <c r="I76" s="1057"/>
      <c r="J76" s="1057"/>
      <c r="K76" s="1058"/>
    </row>
    <row r="77" spans="1:11" x14ac:dyDescent="0.25">
      <c r="A77" s="1056"/>
      <c r="B77" s="1057"/>
      <c r="C77" s="1057"/>
      <c r="D77" s="1057"/>
      <c r="E77" s="1057"/>
      <c r="F77" s="1058"/>
      <c r="G77" s="1056"/>
      <c r="H77" s="1057"/>
      <c r="I77" s="1057"/>
      <c r="J77" s="1057"/>
      <c r="K77" s="1058"/>
    </row>
    <row r="78" spans="1:11" x14ac:dyDescent="0.25">
      <c r="A78" s="1056"/>
      <c r="B78" s="1057"/>
      <c r="C78" s="1057"/>
      <c r="D78" s="1057"/>
      <c r="E78" s="1057"/>
      <c r="F78" s="1058"/>
      <c r="G78" s="1056"/>
      <c r="H78" s="1057"/>
      <c r="I78" s="1057"/>
      <c r="J78" s="1057"/>
      <c r="K78" s="1058"/>
    </row>
    <row r="79" spans="1:11" x14ac:dyDescent="0.25">
      <c r="A79" s="1056"/>
      <c r="B79" s="1057"/>
      <c r="C79" s="1057"/>
      <c r="D79" s="1057"/>
      <c r="E79" s="1057"/>
      <c r="F79" s="1058"/>
      <c r="G79" s="1056"/>
      <c r="H79" s="1057"/>
      <c r="I79" s="1057"/>
      <c r="J79" s="1057"/>
      <c r="K79" s="1058"/>
    </row>
    <row r="80" spans="1:11" x14ac:dyDescent="0.25">
      <c r="A80" s="1056"/>
      <c r="B80" s="1057"/>
      <c r="C80" s="1057"/>
      <c r="D80" s="1057"/>
      <c r="E80" s="1057"/>
      <c r="F80" s="1058"/>
      <c r="G80" s="1056"/>
      <c r="H80" s="1057"/>
      <c r="I80" s="1057"/>
      <c r="J80" s="1057"/>
      <c r="K80" s="1058"/>
    </row>
    <row r="81" spans="1:11" x14ac:dyDescent="0.25">
      <c r="A81" s="1056"/>
      <c r="B81" s="1057"/>
      <c r="C81" s="1057"/>
      <c r="D81" s="1057"/>
      <c r="E81" s="1057"/>
      <c r="F81" s="1058"/>
      <c r="G81" s="1056"/>
      <c r="H81" s="1057"/>
      <c r="I81" s="1057"/>
      <c r="J81" s="1057"/>
      <c r="K81" s="1058"/>
    </row>
    <row r="82" spans="1:11" x14ac:dyDescent="0.25">
      <c r="A82" s="1056"/>
      <c r="B82" s="1057"/>
      <c r="C82" s="1057"/>
      <c r="D82" s="1057"/>
      <c r="E82" s="1057"/>
      <c r="F82" s="1058"/>
      <c r="G82" s="1056"/>
      <c r="H82" s="1057"/>
      <c r="I82" s="1057"/>
      <c r="J82" s="1057"/>
      <c r="K82" s="1058"/>
    </row>
    <row r="83" spans="1:11" x14ac:dyDescent="0.25">
      <c r="A83" s="1056"/>
      <c r="B83" s="1057"/>
      <c r="C83" s="1057"/>
      <c r="D83" s="1057"/>
      <c r="E83" s="1057"/>
      <c r="F83" s="1058"/>
      <c r="G83" s="1056"/>
      <c r="H83" s="1057"/>
      <c r="I83" s="1057"/>
      <c r="J83" s="1057"/>
      <c r="K83" s="1058"/>
    </row>
    <row r="84" spans="1:11" x14ac:dyDescent="0.25">
      <c r="A84" s="1056"/>
      <c r="B84" s="1057"/>
      <c r="C84" s="1057"/>
      <c r="D84" s="1057"/>
      <c r="E84" s="1057"/>
      <c r="F84" s="1058"/>
      <c r="G84" s="1056"/>
      <c r="H84" s="1057"/>
      <c r="I84" s="1057"/>
      <c r="J84" s="1057"/>
      <c r="K84" s="1058"/>
    </row>
    <row r="85" spans="1:11" x14ac:dyDescent="0.25">
      <c r="A85" s="1056"/>
      <c r="B85" s="1057"/>
      <c r="C85" s="1057"/>
      <c r="D85" s="1057"/>
      <c r="E85" s="1057"/>
      <c r="F85" s="1058"/>
      <c r="G85" s="1056"/>
      <c r="H85" s="1057"/>
      <c r="I85" s="1057"/>
      <c r="J85" s="1057"/>
      <c r="K85" s="1058"/>
    </row>
    <row r="86" spans="1:11" x14ac:dyDescent="0.25">
      <c r="A86" s="1056"/>
      <c r="B86" s="1057"/>
      <c r="C86" s="1057"/>
      <c r="D86" s="1057"/>
      <c r="E86" s="1057"/>
      <c r="F86" s="1058"/>
      <c r="G86" s="1056"/>
      <c r="H86" s="1057"/>
      <c r="I86" s="1057"/>
      <c r="J86" s="1057"/>
      <c r="K86" s="1058"/>
    </row>
    <row r="87" spans="1:11" x14ac:dyDescent="0.25">
      <c r="A87" s="1056"/>
      <c r="B87" s="1057"/>
      <c r="C87" s="1057"/>
      <c r="D87" s="1057"/>
      <c r="E87" s="1057"/>
      <c r="F87" s="1058"/>
      <c r="G87" s="1056"/>
      <c r="H87" s="1057"/>
      <c r="I87" s="1057"/>
      <c r="J87" s="1057"/>
      <c r="K87" s="1058"/>
    </row>
    <row r="88" spans="1:11" ht="17.25" customHeight="1" thickBot="1" x14ac:dyDescent="0.3">
      <c r="A88" s="1056"/>
      <c r="B88" s="1057"/>
      <c r="C88" s="1057"/>
      <c r="D88" s="1057"/>
      <c r="E88" s="1057"/>
      <c r="F88" s="1058"/>
      <c r="G88" s="1056"/>
      <c r="H88" s="1057"/>
      <c r="I88" s="1057"/>
      <c r="J88" s="1057"/>
      <c r="K88" s="1058"/>
    </row>
    <row r="89" spans="1:11" ht="218.25" customHeight="1" thickBot="1" x14ac:dyDescent="0.3">
      <c r="A89" s="1059" t="s">
        <v>1373</v>
      </c>
      <c r="B89" s="1060"/>
      <c r="C89" s="1060"/>
      <c r="D89" s="1060"/>
      <c r="E89" s="1060"/>
      <c r="F89" s="1061"/>
      <c r="G89" s="1059" t="s">
        <v>1374</v>
      </c>
      <c r="H89" s="1060"/>
      <c r="I89" s="1060"/>
      <c r="J89" s="1060"/>
      <c r="K89" s="1061"/>
    </row>
    <row r="90" spans="1:11" x14ac:dyDescent="0.25">
      <c r="A90" s="1056"/>
      <c r="B90" s="1057"/>
      <c r="C90" s="1057"/>
      <c r="D90" s="1057"/>
      <c r="E90" s="1057"/>
      <c r="F90" s="1058"/>
      <c r="G90" s="1056"/>
      <c r="H90" s="1057"/>
      <c r="I90" s="1057"/>
      <c r="J90" s="1057"/>
      <c r="K90" s="1058"/>
    </row>
    <row r="91" spans="1:11" x14ac:dyDescent="0.25">
      <c r="A91" s="1056"/>
      <c r="B91" s="1057"/>
      <c r="C91" s="1057"/>
      <c r="D91" s="1057"/>
      <c r="E91" s="1057"/>
      <c r="F91" s="1058"/>
      <c r="G91" s="1056"/>
      <c r="H91" s="1057"/>
      <c r="I91" s="1057"/>
      <c r="J91" s="1057"/>
      <c r="K91" s="1058"/>
    </row>
    <row r="92" spans="1:11" x14ac:dyDescent="0.25">
      <c r="A92" s="1056"/>
      <c r="B92" s="1057"/>
      <c r="C92" s="1057"/>
      <c r="D92" s="1057"/>
      <c r="E92" s="1057"/>
      <c r="F92" s="1058"/>
      <c r="G92" s="1056"/>
      <c r="H92" s="1057"/>
      <c r="I92" s="1057"/>
      <c r="J92" s="1057"/>
      <c r="K92" s="1058"/>
    </row>
    <row r="93" spans="1:11" x14ac:dyDescent="0.25">
      <c r="A93" s="1056"/>
      <c r="B93" s="1057"/>
      <c r="C93" s="1057"/>
      <c r="D93" s="1057"/>
      <c r="E93" s="1057"/>
      <c r="F93" s="1058"/>
      <c r="G93" s="1056"/>
      <c r="H93" s="1057"/>
      <c r="I93" s="1057"/>
      <c r="J93" s="1057"/>
      <c r="K93" s="1058"/>
    </row>
    <row r="94" spans="1:11" x14ac:dyDescent="0.25">
      <c r="A94" s="1056"/>
      <c r="B94" s="1057"/>
      <c r="C94" s="1057"/>
      <c r="D94" s="1057"/>
      <c r="E94" s="1057"/>
      <c r="F94" s="1058"/>
      <c r="G94" s="1056"/>
      <c r="H94" s="1057"/>
      <c r="I94" s="1057"/>
      <c r="J94" s="1057"/>
      <c r="K94" s="1058"/>
    </row>
    <row r="95" spans="1:11" x14ac:dyDescent="0.25">
      <c r="A95" s="1056"/>
      <c r="B95" s="1057"/>
      <c r="C95" s="1057"/>
      <c r="D95" s="1057"/>
      <c r="E95" s="1057"/>
      <c r="F95" s="1058"/>
      <c r="G95" s="1056"/>
      <c r="H95" s="1057"/>
      <c r="I95" s="1057"/>
      <c r="J95" s="1057"/>
      <c r="K95" s="1058"/>
    </row>
    <row r="96" spans="1:11" x14ac:dyDescent="0.25">
      <c r="A96" s="1056"/>
      <c r="B96" s="1057"/>
      <c r="C96" s="1057"/>
      <c r="D96" s="1057"/>
      <c r="E96" s="1057"/>
      <c r="F96" s="1058"/>
      <c r="G96" s="1056"/>
      <c r="H96" s="1057"/>
      <c r="I96" s="1057"/>
      <c r="J96" s="1057"/>
      <c r="K96" s="1058"/>
    </row>
    <row r="97" spans="1:11" x14ac:dyDescent="0.25">
      <c r="A97" s="1056"/>
      <c r="B97" s="1057"/>
      <c r="C97" s="1057"/>
      <c r="D97" s="1057"/>
      <c r="E97" s="1057"/>
      <c r="F97" s="1058"/>
      <c r="G97" s="1056"/>
      <c r="H97" s="1057"/>
      <c r="I97" s="1057"/>
      <c r="J97" s="1057"/>
      <c r="K97" s="1058"/>
    </row>
    <row r="98" spans="1:11" x14ac:dyDescent="0.25">
      <c r="A98" s="1056"/>
      <c r="B98" s="1057"/>
      <c r="C98" s="1057"/>
      <c r="D98" s="1057"/>
      <c r="E98" s="1057"/>
      <c r="F98" s="1058"/>
      <c r="G98" s="1056"/>
      <c r="H98" s="1057"/>
      <c r="I98" s="1057"/>
      <c r="J98" s="1057"/>
      <c r="K98" s="1058"/>
    </row>
    <row r="99" spans="1:11" x14ac:dyDescent="0.25">
      <c r="A99" s="1056"/>
      <c r="B99" s="1057"/>
      <c r="C99" s="1057"/>
      <c r="D99" s="1057"/>
      <c r="E99" s="1057"/>
      <c r="F99" s="1058"/>
      <c r="G99" s="1056"/>
      <c r="H99" s="1057"/>
      <c r="I99" s="1057"/>
      <c r="J99" s="1057"/>
      <c r="K99" s="1058"/>
    </row>
    <row r="100" spans="1:11" x14ac:dyDescent="0.25">
      <c r="A100" s="1056"/>
      <c r="B100" s="1057"/>
      <c r="C100" s="1057"/>
      <c r="D100" s="1057"/>
      <c r="E100" s="1057"/>
      <c r="F100" s="1058"/>
      <c r="G100" s="1056"/>
      <c r="H100" s="1057"/>
      <c r="I100" s="1057"/>
      <c r="J100" s="1057"/>
      <c r="K100" s="1058"/>
    </row>
    <row r="101" spans="1:11" x14ac:dyDescent="0.25">
      <c r="A101" s="1056"/>
      <c r="B101" s="1057"/>
      <c r="C101" s="1057"/>
      <c r="D101" s="1057"/>
      <c r="E101" s="1057"/>
      <c r="F101" s="1058"/>
      <c r="G101" s="1056"/>
      <c r="H101" s="1057"/>
      <c r="I101" s="1057"/>
      <c r="J101" s="1057"/>
      <c r="K101" s="1058"/>
    </row>
    <row r="102" spans="1:11" ht="15.75" thickBot="1" x14ac:dyDescent="0.3">
      <c r="A102" s="1056"/>
      <c r="B102" s="1057"/>
      <c r="C102" s="1057"/>
      <c r="D102" s="1057"/>
      <c r="E102" s="1057"/>
      <c r="F102" s="1058"/>
      <c r="G102" s="1056"/>
      <c r="H102" s="1057"/>
      <c r="I102" s="1057"/>
      <c r="J102" s="1057"/>
      <c r="K102" s="1058"/>
    </row>
    <row r="103" spans="1:11" x14ac:dyDescent="0.25">
      <c r="A103" s="950" t="s">
        <v>1375</v>
      </c>
      <c r="B103" s="1073"/>
      <c r="C103" s="1073"/>
      <c r="D103" s="1073"/>
      <c r="E103" s="1073"/>
      <c r="F103" s="1074"/>
      <c r="G103" s="950" t="s">
        <v>1376</v>
      </c>
      <c r="H103" s="1073"/>
      <c r="I103" s="1073"/>
      <c r="J103" s="1073"/>
      <c r="K103" s="1074"/>
    </row>
    <row r="104" spans="1:11" ht="178.5" customHeight="1" thickBot="1" x14ac:dyDescent="0.3">
      <c r="A104" s="951"/>
      <c r="B104" s="1075"/>
      <c r="C104" s="1075"/>
      <c r="D104" s="1075"/>
      <c r="E104" s="1075"/>
      <c r="F104" s="1076"/>
      <c r="G104" s="951"/>
      <c r="H104" s="1075"/>
      <c r="I104" s="1075"/>
      <c r="J104" s="1075"/>
      <c r="K104" s="1076"/>
    </row>
    <row r="105" spans="1:11" x14ac:dyDescent="0.25">
      <c r="A105" s="1056"/>
      <c r="B105" s="1057"/>
      <c r="C105" s="1057"/>
      <c r="D105" s="1057"/>
      <c r="E105" s="1057"/>
      <c r="F105" s="1058"/>
      <c r="G105" s="1056"/>
      <c r="H105" s="1057"/>
      <c r="I105" s="1057"/>
      <c r="J105" s="1057"/>
      <c r="K105" s="1058"/>
    </row>
    <row r="106" spans="1:11" x14ac:dyDescent="0.25">
      <c r="A106" s="1056"/>
      <c r="B106" s="1057"/>
      <c r="C106" s="1057"/>
      <c r="D106" s="1057"/>
      <c r="E106" s="1057"/>
      <c r="F106" s="1058"/>
      <c r="G106" s="1056"/>
      <c r="H106" s="1057"/>
      <c r="I106" s="1057"/>
      <c r="J106" s="1057"/>
      <c r="K106" s="1058"/>
    </row>
    <row r="107" spans="1:11" x14ac:dyDescent="0.25">
      <c r="A107" s="1056"/>
      <c r="B107" s="1057"/>
      <c r="C107" s="1057"/>
      <c r="D107" s="1057"/>
      <c r="E107" s="1057"/>
      <c r="F107" s="1058"/>
      <c r="G107" s="1056"/>
      <c r="H107" s="1057"/>
      <c r="I107" s="1057"/>
      <c r="J107" s="1057"/>
      <c r="K107" s="1058"/>
    </row>
    <row r="108" spans="1:11" x14ac:dyDescent="0.25">
      <c r="A108" s="1056"/>
      <c r="B108" s="1057"/>
      <c r="C108" s="1057"/>
      <c r="D108" s="1057"/>
      <c r="E108" s="1057"/>
      <c r="F108" s="1058"/>
      <c r="G108" s="1056"/>
      <c r="H108" s="1057"/>
      <c r="I108" s="1057"/>
      <c r="J108" s="1057"/>
      <c r="K108" s="1058"/>
    </row>
    <row r="109" spans="1:11" x14ac:dyDescent="0.25">
      <c r="A109" s="1056"/>
      <c r="B109" s="1057"/>
      <c r="C109" s="1057"/>
      <c r="D109" s="1057"/>
      <c r="E109" s="1057"/>
      <c r="F109" s="1058"/>
      <c r="G109" s="1056"/>
      <c r="H109" s="1057"/>
      <c r="I109" s="1057"/>
      <c r="J109" s="1057"/>
      <c r="K109" s="1058"/>
    </row>
    <row r="110" spans="1:11" x14ac:dyDescent="0.25">
      <c r="A110" s="1056"/>
      <c r="B110" s="1057"/>
      <c r="C110" s="1057"/>
      <c r="D110" s="1057"/>
      <c r="E110" s="1057"/>
      <c r="F110" s="1058"/>
      <c r="G110" s="1056"/>
      <c r="H110" s="1057"/>
      <c r="I110" s="1057"/>
      <c r="J110" s="1057"/>
      <c r="K110" s="1058"/>
    </row>
    <row r="111" spans="1:11" x14ac:dyDescent="0.25">
      <c r="A111" s="1056"/>
      <c r="B111" s="1057"/>
      <c r="C111" s="1057"/>
      <c r="D111" s="1057"/>
      <c r="E111" s="1057"/>
      <c r="F111" s="1058"/>
      <c r="G111" s="1056"/>
      <c r="H111" s="1057"/>
      <c r="I111" s="1057"/>
      <c r="J111" s="1057"/>
      <c r="K111" s="1058"/>
    </row>
    <row r="112" spans="1:11" x14ac:dyDescent="0.25">
      <c r="A112" s="1056"/>
      <c r="B112" s="1057"/>
      <c r="C112" s="1057"/>
      <c r="D112" s="1057"/>
      <c r="E112" s="1057"/>
      <c r="F112" s="1058"/>
      <c r="G112" s="1056"/>
      <c r="H112" s="1057"/>
      <c r="I112" s="1057"/>
      <c r="J112" s="1057"/>
      <c r="K112" s="1058"/>
    </row>
    <row r="113" spans="1:11" x14ac:dyDescent="0.25">
      <c r="A113" s="1056"/>
      <c r="B113" s="1057"/>
      <c r="C113" s="1057"/>
      <c r="D113" s="1057"/>
      <c r="E113" s="1057"/>
      <c r="F113" s="1058"/>
      <c r="G113" s="1056"/>
      <c r="H113" s="1057"/>
      <c r="I113" s="1057"/>
      <c r="J113" s="1057"/>
      <c r="K113" s="1058"/>
    </row>
    <row r="114" spans="1:11" x14ac:dyDescent="0.25">
      <c r="A114" s="1056"/>
      <c r="B114" s="1057"/>
      <c r="C114" s="1057"/>
      <c r="D114" s="1057"/>
      <c r="E114" s="1057"/>
      <c r="F114" s="1058"/>
      <c r="G114" s="1056"/>
      <c r="H114" s="1057"/>
      <c r="I114" s="1057"/>
      <c r="J114" s="1057"/>
      <c r="K114" s="1058"/>
    </row>
    <row r="115" spans="1:11" x14ac:dyDescent="0.25">
      <c r="A115" s="1056"/>
      <c r="B115" s="1057"/>
      <c r="C115" s="1057"/>
      <c r="D115" s="1057"/>
      <c r="E115" s="1057"/>
      <c r="F115" s="1058"/>
      <c r="G115" s="1056"/>
      <c r="H115" s="1057"/>
      <c r="I115" s="1057"/>
      <c r="J115" s="1057"/>
      <c r="K115" s="1058"/>
    </row>
    <row r="116" spans="1:11" x14ac:dyDescent="0.25">
      <c r="A116" s="1056"/>
      <c r="B116" s="1057"/>
      <c r="C116" s="1057"/>
      <c r="D116" s="1057"/>
      <c r="E116" s="1057"/>
      <c r="F116" s="1058"/>
      <c r="G116" s="1056"/>
      <c r="H116" s="1057"/>
      <c r="I116" s="1057"/>
      <c r="J116" s="1057"/>
      <c r="K116" s="1058"/>
    </row>
    <row r="117" spans="1:11" ht="15.75" thickBot="1" x14ac:dyDescent="0.3">
      <c r="A117" s="1056"/>
      <c r="B117" s="1057"/>
      <c r="C117" s="1057"/>
      <c r="D117" s="1057"/>
      <c r="E117" s="1057"/>
      <c r="F117" s="1058"/>
      <c r="G117" s="1056"/>
      <c r="H117" s="1057"/>
      <c r="I117" s="1057"/>
      <c r="J117" s="1057"/>
      <c r="K117" s="1058"/>
    </row>
    <row r="118" spans="1:11" x14ac:dyDescent="0.25">
      <c r="A118" s="1080" t="s">
        <v>1377</v>
      </c>
      <c r="B118" s="1081"/>
      <c r="C118" s="1081"/>
      <c r="D118" s="1081"/>
      <c r="E118" s="1081"/>
      <c r="F118" s="1082"/>
      <c r="G118" s="1086" t="s">
        <v>1378</v>
      </c>
      <c r="H118" s="1087"/>
      <c r="I118" s="1087"/>
      <c r="J118" s="1087"/>
      <c r="K118" s="1088"/>
    </row>
    <row r="119" spans="1:11" ht="171" customHeight="1" thickBot="1" x14ac:dyDescent="0.3">
      <c r="A119" s="1083"/>
      <c r="B119" s="1084"/>
      <c r="C119" s="1084"/>
      <c r="D119" s="1084"/>
      <c r="E119" s="1084"/>
      <c r="F119" s="1085"/>
      <c r="G119" s="1089"/>
      <c r="H119" s="1090"/>
      <c r="I119" s="1090"/>
      <c r="J119" s="1090"/>
      <c r="K119" s="1091"/>
    </row>
    <row r="120" spans="1:11" x14ac:dyDescent="0.25">
      <c r="A120" s="1056"/>
      <c r="B120" s="1057"/>
      <c r="C120" s="1057"/>
      <c r="D120" s="1057"/>
      <c r="E120" s="1057"/>
      <c r="F120" s="1058"/>
      <c r="G120" s="1056"/>
      <c r="H120" s="1057"/>
      <c r="I120" s="1057"/>
      <c r="J120" s="1057"/>
      <c r="K120" s="1058"/>
    </row>
    <row r="121" spans="1:11" x14ac:dyDescent="0.25">
      <c r="A121" s="1056"/>
      <c r="B121" s="1057"/>
      <c r="C121" s="1057"/>
      <c r="D121" s="1057"/>
      <c r="E121" s="1057"/>
      <c r="F121" s="1058"/>
      <c r="G121" s="1056"/>
      <c r="H121" s="1057"/>
      <c r="I121" s="1057"/>
      <c r="J121" s="1057"/>
      <c r="K121" s="1058"/>
    </row>
    <row r="122" spans="1:11" x14ac:dyDescent="0.25">
      <c r="A122" s="1056"/>
      <c r="B122" s="1057"/>
      <c r="C122" s="1057"/>
      <c r="D122" s="1057"/>
      <c r="E122" s="1057"/>
      <c r="F122" s="1058"/>
      <c r="G122" s="1056"/>
      <c r="H122" s="1057"/>
      <c r="I122" s="1057"/>
      <c r="J122" s="1057"/>
      <c r="K122" s="1058"/>
    </row>
    <row r="123" spans="1:11" x14ac:dyDescent="0.25">
      <c r="A123" s="1056"/>
      <c r="B123" s="1057"/>
      <c r="C123" s="1057"/>
      <c r="D123" s="1057"/>
      <c r="E123" s="1057"/>
      <c r="F123" s="1058"/>
      <c r="G123" s="1056"/>
      <c r="H123" s="1057"/>
      <c r="I123" s="1057"/>
      <c r="J123" s="1057"/>
      <c r="K123" s="1058"/>
    </row>
    <row r="124" spans="1:11" x14ac:dyDescent="0.25">
      <c r="A124" s="1056"/>
      <c r="B124" s="1057"/>
      <c r="C124" s="1057"/>
      <c r="D124" s="1057"/>
      <c r="E124" s="1057"/>
      <c r="F124" s="1058"/>
      <c r="G124" s="1056"/>
      <c r="H124" s="1057"/>
      <c r="I124" s="1057"/>
      <c r="J124" s="1057"/>
      <c r="K124" s="1058"/>
    </row>
    <row r="125" spans="1:11" x14ac:dyDescent="0.25">
      <c r="A125" s="1056"/>
      <c r="B125" s="1057"/>
      <c r="C125" s="1057"/>
      <c r="D125" s="1057"/>
      <c r="E125" s="1057"/>
      <c r="F125" s="1058"/>
      <c r="G125" s="1056"/>
      <c r="H125" s="1057"/>
      <c r="I125" s="1057"/>
      <c r="J125" s="1057"/>
      <c r="K125" s="1058"/>
    </row>
    <row r="126" spans="1:11" x14ac:dyDescent="0.25">
      <c r="A126" s="1056"/>
      <c r="B126" s="1057"/>
      <c r="C126" s="1057"/>
      <c r="D126" s="1057"/>
      <c r="E126" s="1057"/>
      <c r="F126" s="1058"/>
      <c r="G126" s="1056"/>
      <c r="H126" s="1057"/>
      <c r="I126" s="1057"/>
      <c r="J126" s="1057"/>
      <c r="K126" s="1058"/>
    </row>
    <row r="127" spans="1:11" x14ac:dyDescent="0.25">
      <c r="A127" s="1056"/>
      <c r="B127" s="1057"/>
      <c r="C127" s="1057"/>
      <c r="D127" s="1057"/>
      <c r="E127" s="1057"/>
      <c r="F127" s="1058"/>
      <c r="G127" s="1056"/>
      <c r="H127" s="1057"/>
      <c r="I127" s="1057"/>
      <c r="J127" s="1057"/>
      <c r="K127" s="1058"/>
    </row>
    <row r="128" spans="1:11" x14ac:dyDescent="0.25">
      <c r="A128" s="1056"/>
      <c r="B128" s="1057"/>
      <c r="C128" s="1057"/>
      <c r="D128" s="1057"/>
      <c r="E128" s="1057"/>
      <c r="F128" s="1058"/>
      <c r="G128" s="1056"/>
      <c r="H128" s="1057"/>
      <c r="I128" s="1057"/>
      <c r="J128" s="1057"/>
      <c r="K128" s="1058"/>
    </row>
    <row r="129" spans="1:11" x14ac:dyDescent="0.25">
      <c r="A129" s="1056"/>
      <c r="B129" s="1057"/>
      <c r="C129" s="1057"/>
      <c r="D129" s="1057"/>
      <c r="E129" s="1057"/>
      <c r="F129" s="1058"/>
      <c r="G129" s="1056"/>
      <c r="H129" s="1057"/>
      <c r="I129" s="1057"/>
      <c r="J129" s="1057"/>
      <c r="K129" s="1058"/>
    </row>
    <row r="130" spans="1:11" x14ac:dyDescent="0.25">
      <c r="A130" s="1056"/>
      <c r="B130" s="1057"/>
      <c r="C130" s="1057"/>
      <c r="D130" s="1057"/>
      <c r="E130" s="1057"/>
      <c r="F130" s="1058"/>
      <c r="G130" s="1056"/>
      <c r="H130" s="1057"/>
      <c r="I130" s="1057"/>
      <c r="J130" s="1057"/>
      <c r="K130" s="1058"/>
    </row>
    <row r="131" spans="1:11" x14ac:dyDescent="0.25">
      <c r="A131" s="1056"/>
      <c r="B131" s="1057"/>
      <c r="C131" s="1057"/>
      <c r="D131" s="1057"/>
      <c r="E131" s="1057"/>
      <c r="F131" s="1058"/>
      <c r="G131" s="1056"/>
      <c r="H131" s="1057"/>
      <c r="I131" s="1057"/>
      <c r="J131" s="1057"/>
      <c r="K131" s="1058"/>
    </row>
    <row r="132" spans="1:11" ht="15.75" thickBot="1" x14ac:dyDescent="0.3">
      <c r="A132" s="1056"/>
      <c r="B132" s="1057"/>
      <c r="C132" s="1057"/>
      <c r="D132" s="1057"/>
      <c r="E132" s="1057"/>
      <c r="F132" s="1058"/>
      <c r="G132" s="1056"/>
      <c r="H132" s="1057"/>
      <c r="I132" s="1057"/>
      <c r="J132" s="1057"/>
      <c r="K132" s="1058"/>
    </row>
    <row r="133" spans="1:11" ht="66" customHeight="1" thickBot="1" x14ac:dyDescent="0.3">
      <c r="A133" s="1092" t="s">
        <v>1379</v>
      </c>
      <c r="B133" s="1093"/>
      <c r="C133" s="1093"/>
      <c r="D133" s="1093"/>
      <c r="E133" s="1093"/>
      <c r="F133" s="1094"/>
      <c r="G133" s="1070" t="s">
        <v>1380</v>
      </c>
      <c r="H133" s="1071"/>
      <c r="I133" s="1071"/>
      <c r="J133" s="1071"/>
      <c r="K133" s="1072"/>
    </row>
    <row r="134" spans="1:11" x14ac:dyDescent="0.25">
      <c r="A134" s="1056"/>
      <c r="B134" s="1057"/>
      <c r="C134" s="1057"/>
      <c r="D134" s="1057"/>
      <c r="E134" s="1057"/>
      <c r="F134" s="1058"/>
      <c r="G134" s="1056"/>
      <c r="H134" s="1057"/>
      <c r="I134" s="1057"/>
      <c r="J134" s="1057"/>
      <c r="K134" s="1058"/>
    </row>
    <row r="135" spans="1:11" x14ac:dyDescent="0.25">
      <c r="A135" s="1056"/>
      <c r="B135" s="1057"/>
      <c r="C135" s="1057"/>
      <c r="D135" s="1057"/>
      <c r="E135" s="1057"/>
      <c r="F135" s="1058"/>
      <c r="G135" s="1056"/>
      <c r="H135" s="1057"/>
      <c r="I135" s="1057"/>
      <c r="J135" s="1057"/>
      <c r="K135" s="1058"/>
    </row>
    <row r="136" spans="1:11" x14ac:dyDescent="0.25">
      <c r="A136" s="1056"/>
      <c r="B136" s="1057"/>
      <c r="C136" s="1057"/>
      <c r="D136" s="1057"/>
      <c r="E136" s="1057"/>
      <c r="F136" s="1058"/>
      <c r="G136" s="1056"/>
      <c r="H136" s="1057"/>
      <c r="I136" s="1057"/>
      <c r="J136" s="1057"/>
      <c r="K136" s="1058"/>
    </row>
    <row r="137" spans="1:11" x14ac:dyDescent="0.25">
      <c r="A137" s="1056"/>
      <c r="B137" s="1057"/>
      <c r="C137" s="1057"/>
      <c r="D137" s="1057"/>
      <c r="E137" s="1057"/>
      <c r="F137" s="1058"/>
      <c r="G137" s="1056"/>
      <c r="H137" s="1057"/>
      <c r="I137" s="1057"/>
      <c r="J137" s="1057"/>
      <c r="K137" s="1058"/>
    </row>
    <row r="138" spans="1:11" x14ac:dyDescent="0.25">
      <c r="A138" s="1056"/>
      <c r="B138" s="1057"/>
      <c r="C138" s="1057"/>
      <c r="D138" s="1057"/>
      <c r="E138" s="1057"/>
      <c r="F138" s="1058"/>
      <c r="G138" s="1056"/>
      <c r="H138" s="1057"/>
      <c r="I138" s="1057"/>
      <c r="J138" s="1057"/>
      <c r="K138" s="1058"/>
    </row>
    <row r="139" spans="1:11" x14ac:dyDescent="0.25">
      <c r="A139" s="1056"/>
      <c r="B139" s="1057"/>
      <c r="C139" s="1057"/>
      <c r="D139" s="1057"/>
      <c r="E139" s="1057"/>
      <c r="F139" s="1058"/>
      <c r="G139" s="1056"/>
      <c r="H139" s="1057"/>
      <c r="I139" s="1057"/>
      <c r="J139" s="1057"/>
      <c r="K139" s="1058"/>
    </row>
    <row r="140" spans="1:11" x14ac:dyDescent="0.25">
      <c r="A140" s="1056"/>
      <c r="B140" s="1057"/>
      <c r="C140" s="1057"/>
      <c r="D140" s="1057"/>
      <c r="E140" s="1057"/>
      <c r="F140" s="1058"/>
      <c r="G140" s="1056"/>
      <c r="H140" s="1057"/>
      <c r="I140" s="1057"/>
      <c r="J140" s="1057"/>
      <c r="K140" s="1058"/>
    </row>
    <row r="141" spans="1:11" x14ac:dyDescent="0.25">
      <c r="A141" s="1056"/>
      <c r="B141" s="1057"/>
      <c r="C141" s="1057"/>
      <c r="D141" s="1057"/>
      <c r="E141" s="1057"/>
      <c r="F141" s="1058"/>
      <c r="G141" s="1056"/>
      <c r="H141" s="1057"/>
      <c r="I141" s="1057"/>
      <c r="J141" s="1057"/>
      <c r="K141" s="1058"/>
    </row>
    <row r="142" spans="1:11" x14ac:dyDescent="0.25">
      <c r="A142" s="1056"/>
      <c r="B142" s="1057"/>
      <c r="C142" s="1057"/>
      <c r="D142" s="1057"/>
      <c r="E142" s="1057"/>
      <c r="F142" s="1058"/>
      <c r="G142" s="1056"/>
      <c r="H142" s="1057"/>
      <c r="I142" s="1057"/>
      <c r="J142" s="1057"/>
      <c r="K142" s="1058"/>
    </row>
    <row r="143" spans="1:11" x14ac:dyDescent="0.25">
      <c r="A143" s="1056"/>
      <c r="B143" s="1057"/>
      <c r="C143" s="1057"/>
      <c r="D143" s="1057"/>
      <c r="E143" s="1057"/>
      <c r="F143" s="1058"/>
      <c r="G143" s="1056"/>
      <c r="H143" s="1057"/>
      <c r="I143" s="1057"/>
      <c r="J143" s="1057"/>
      <c r="K143" s="1058"/>
    </row>
    <row r="144" spans="1:11" x14ac:dyDescent="0.25">
      <c r="A144" s="1056"/>
      <c r="B144" s="1057"/>
      <c r="C144" s="1057"/>
      <c r="D144" s="1057"/>
      <c r="E144" s="1057"/>
      <c r="F144" s="1058"/>
      <c r="G144" s="1056"/>
      <c r="H144" s="1057"/>
      <c r="I144" s="1057"/>
      <c r="J144" s="1057"/>
      <c r="K144" s="1058"/>
    </row>
    <row r="145" spans="1:11" x14ac:dyDescent="0.25">
      <c r="A145" s="1056"/>
      <c r="B145" s="1057"/>
      <c r="C145" s="1057"/>
      <c r="D145" s="1057"/>
      <c r="E145" s="1057"/>
      <c r="F145" s="1058"/>
      <c r="G145" s="1056"/>
      <c r="H145" s="1057"/>
      <c r="I145" s="1057"/>
      <c r="J145" s="1057"/>
      <c r="K145" s="1058"/>
    </row>
    <row r="146" spans="1:11" ht="15.75" thickBot="1" x14ac:dyDescent="0.3">
      <c r="A146" s="1056"/>
      <c r="B146" s="1057"/>
      <c r="C146" s="1057"/>
      <c r="D146" s="1057"/>
      <c r="E146" s="1057"/>
      <c r="F146" s="1058"/>
      <c r="G146" s="1056"/>
      <c r="H146" s="1057"/>
      <c r="I146" s="1057"/>
      <c r="J146" s="1057"/>
      <c r="K146" s="1058"/>
    </row>
    <row r="147" spans="1:11" ht="68.25" customHeight="1" thickBot="1" x14ac:dyDescent="0.3">
      <c r="A147" s="1070" t="s">
        <v>1381</v>
      </c>
      <c r="B147" s="1071"/>
      <c r="C147" s="1071"/>
      <c r="D147" s="1071"/>
      <c r="E147" s="1071"/>
      <c r="F147" s="1072"/>
      <c r="G147" s="1070" t="s">
        <v>1382</v>
      </c>
      <c r="H147" s="1071"/>
      <c r="I147" s="1071"/>
      <c r="J147" s="1071"/>
      <c r="K147" s="1072"/>
    </row>
    <row r="148" spans="1:11" x14ac:dyDescent="0.25">
      <c r="A148" s="1056"/>
      <c r="B148" s="1057"/>
      <c r="C148" s="1057"/>
      <c r="D148" s="1057"/>
      <c r="E148" s="1057"/>
      <c r="F148" s="1058"/>
      <c r="G148" s="1056"/>
      <c r="H148" s="1057"/>
      <c r="I148" s="1057"/>
      <c r="J148" s="1057"/>
      <c r="K148" s="1058"/>
    </row>
    <row r="149" spans="1:11" x14ac:dyDescent="0.25">
      <c r="A149" s="1056"/>
      <c r="B149" s="1057"/>
      <c r="C149" s="1057"/>
      <c r="D149" s="1057"/>
      <c r="E149" s="1057"/>
      <c r="F149" s="1058"/>
      <c r="G149" s="1056"/>
      <c r="H149" s="1057"/>
      <c r="I149" s="1057"/>
      <c r="J149" s="1057"/>
      <c r="K149" s="1058"/>
    </row>
    <row r="150" spans="1:11" x14ac:dyDescent="0.25">
      <c r="A150" s="1056"/>
      <c r="B150" s="1057"/>
      <c r="C150" s="1057"/>
      <c r="D150" s="1057"/>
      <c r="E150" s="1057"/>
      <c r="F150" s="1058"/>
      <c r="G150" s="1056"/>
      <c r="H150" s="1057"/>
      <c r="I150" s="1057"/>
      <c r="J150" s="1057"/>
      <c r="K150" s="1058"/>
    </row>
    <row r="151" spans="1:11" x14ac:dyDescent="0.25">
      <c r="A151" s="1056"/>
      <c r="B151" s="1057"/>
      <c r="C151" s="1057"/>
      <c r="D151" s="1057"/>
      <c r="E151" s="1057"/>
      <c r="F151" s="1058"/>
      <c r="G151" s="1056"/>
      <c r="H151" s="1057"/>
      <c r="I151" s="1057"/>
      <c r="J151" s="1057"/>
      <c r="K151" s="1058"/>
    </row>
    <row r="152" spans="1:11" x14ac:dyDescent="0.25">
      <c r="A152" s="1056"/>
      <c r="B152" s="1057"/>
      <c r="C152" s="1057"/>
      <c r="D152" s="1057"/>
      <c r="E152" s="1057"/>
      <c r="F152" s="1058"/>
      <c r="G152" s="1056"/>
      <c r="H152" s="1057"/>
      <c r="I152" s="1057"/>
      <c r="J152" s="1057"/>
      <c r="K152" s="1058"/>
    </row>
    <row r="153" spans="1:11" x14ac:dyDescent="0.25">
      <c r="A153" s="1056"/>
      <c r="B153" s="1057"/>
      <c r="C153" s="1057"/>
      <c r="D153" s="1057"/>
      <c r="E153" s="1057"/>
      <c r="F153" s="1058"/>
      <c r="G153" s="1056"/>
      <c r="H153" s="1057"/>
      <c r="I153" s="1057"/>
      <c r="J153" s="1057"/>
      <c r="K153" s="1058"/>
    </row>
    <row r="154" spans="1:11" x14ac:dyDescent="0.25">
      <c r="A154" s="1056"/>
      <c r="B154" s="1057"/>
      <c r="C154" s="1057"/>
      <c r="D154" s="1057"/>
      <c r="E154" s="1057"/>
      <c r="F154" s="1058"/>
      <c r="G154" s="1056"/>
      <c r="H154" s="1057"/>
      <c r="I154" s="1057"/>
      <c r="J154" s="1057"/>
      <c r="K154" s="1058"/>
    </row>
    <row r="155" spans="1:11" x14ac:dyDescent="0.25">
      <c r="A155" s="1056"/>
      <c r="B155" s="1057"/>
      <c r="C155" s="1057"/>
      <c r="D155" s="1057"/>
      <c r="E155" s="1057"/>
      <c r="F155" s="1058"/>
      <c r="G155" s="1056"/>
      <c r="H155" s="1057"/>
      <c r="I155" s="1057"/>
      <c r="J155" s="1057"/>
      <c r="K155" s="1058"/>
    </row>
    <row r="156" spans="1:11" x14ac:dyDescent="0.25">
      <c r="A156" s="1056"/>
      <c r="B156" s="1057"/>
      <c r="C156" s="1057"/>
      <c r="D156" s="1057"/>
      <c r="E156" s="1057"/>
      <c r="F156" s="1058"/>
      <c r="G156" s="1056"/>
      <c r="H156" s="1057"/>
      <c r="I156" s="1057"/>
      <c r="J156" s="1057"/>
      <c r="K156" s="1058"/>
    </row>
    <row r="157" spans="1:11" x14ac:dyDescent="0.25">
      <c r="A157" s="1056"/>
      <c r="B157" s="1057"/>
      <c r="C157" s="1057"/>
      <c r="D157" s="1057"/>
      <c r="E157" s="1057"/>
      <c r="F157" s="1058"/>
      <c r="G157" s="1056"/>
      <c r="H157" s="1057"/>
      <c r="I157" s="1057"/>
      <c r="J157" s="1057"/>
      <c r="K157" s="1058"/>
    </row>
    <row r="158" spans="1:11" x14ac:dyDescent="0.25">
      <c r="A158" s="1056"/>
      <c r="B158" s="1057"/>
      <c r="C158" s="1057"/>
      <c r="D158" s="1057"/>
      <c r="E158" s="1057"/>
      <c r="F158" s="1058"/>
      <c r="G158" s="1056"/>
      <c r="H158" s="1057"/>
      <c r="I158" s="1057"/>
      <c r="J158" s="1057"/>
      <c r="K158" s="1058"/>
    </row>
    <row r="159" spans="1:11" x14ac:dyDescent="0.25">
      <c r="A159" s="1056"/>
      <c r="B159" s="1057"/>
      <c r="C159" s="1057"/>
      <c r="D159" s="1057"/>
      <c r="E159" s="1057"/>
      <c r="F159" s="1058"/>
      <c r="G159" s="1056"/>
      <c r="H159" s="1057"/>
      <c r="I159" s="1057"/>
      <c r="J159" s="1057"/>
      <c r="K159" s="1058"/>
    </row>
    <row r="160" spans="1:11" ht="15.75" thickBot="1" x14ac:dyDescent="0.3">
      <c r="A160" s="1056"/>
      <c r="B160" s="1057"/>
      <c r="C160" s="1057"/>
      <c r="D160" s="1057"/>
      <c r="E160" s="1057"/>
      <c r="F160" s="1058"/>
      <c r="G160" s="1056"/>
      <c r="H160" s="1057"/>
      <c r="I160" s="1057"/>
      <c r="J160" s="1057"/>
      <c r="K160" s="1058"/>
    </row>
    <row r="161" spans="1:11" ht="48" customHeight="1" thickBot="1" x14ac:dyDescent="0.3">
      <c r="A161" s="1092" t="s">
        <v>1383</v>
      </c>
      <c r="B161" s="1093"/>
      <c r="C161" s="1093"/>
      <c r="D161" s="1093"/>
      <c r="E161" s="1093"/>
      <c r="F161" s="1094"/>
      <c r="G161" s="1070" t="s">
        <v>1384</v>
      </c>
      <c r="H161" s="1071"/>
      <c r="I161" s="1071"/>
      <c r="J161" s="1071"/>
      <c r="K161" s="1072"/>
    </row>
    <row r="162" spans="1:11" x14ac:dyDescent="0.25">
      <c r="A162" s="1056"/>
      <c r="B162" s="1057"/>
      <c r="C162" s="1057"/>
      <c r="D162" s="1057"/>
      <c r="E162" s="1057"/>
      <c r="F162" s="1058"/>
      <c r="G162" s="1056"/>
      <c r="H162" s="1057"/>
      <c r="I162" s="1057"/>
      <c r="J162" s="1057"/>
      <c r="K162" s="1058"/>
    </row>
    <row r="163" spans="1:11" x14ac:dyDescent="0.25">
      <c r="A163" s="1056"/>
      <c r="B163" s="1057"/>
      <c r="C163" s="1057"/>
      <c r="D163" s="1057"/>
      <c r="E163" s="1057"/>
      <c r="F163" s="1058"/>
      <c r="G163" s="1056"/>
      <c r="H163" s="1057"/>
      <c r="I163" s="1057"/>
      <c r="J163" s="1057"/>
      <c r="K163" s="1058"/>
    </row>
    <row r="164" spans="1:11" x14ac:dyDescent="0.25">
      <c r="A164" s="1056"/>
      <c r="B164" s="1057"/>
      <c r="C164" s="1057"/>
      <c r="D164" s="1057"/>
      <c r="E164" s="1057"/>
      <c r="F164" s="1058"/>
      <c r="G164" s="1056"/>
      <c r="H164" s="1057"/>
      <c r="I164" s="1057"/>
      <c r="J164" s="1057"/>
      <c r="K164" s="1058"/>
    </row>
    <row r="165" spans="1:11" x14ac:dyDescent="0.25">
      <c r="A165" s="1056"/>
      <c r="B165" s="1057"/>
      <c r="C165" s="1057"/>
      <c r="D165" s="1057"/>
      <c r="E165" s="1057"/>
      <c r="F165" s="1058"/>
      <c r="G165" s="1056"/>
      <c r="H165" s="1057"/>
      <c r="I165" s="1057"/>
      <c r="J165" s="1057"/>
      <c r="K165" s="1058"/>
    </row>
    <row r="166" spans="1:11" x14ac:dyDescent="0.25">
      <c r="A166" s="1056"/>
      <c r="B166" s="1057"/>
      <c r="C166" s="1057"/>
      <c r="D166" s="1057"/>
      <c r="E166" s="1057"/>
      <c r="F166" s="1058"/>
      <c r="G166" s="1056"/>
      <c r="H166" s="1057"/>
      <c r="I166" s="1057"/>
      <c r="J166" s="1057"/>
      <c r="K166" s="1058"/>
    </row>
    <row r="167" spans="1:11" x14ac:dyDescent="0.25">
      <c r="A167" s="1056"/>
      <c r="B167" s="1057"/>
      <c r="C167" s="1057"/>
      <c r="D167" s="1057"/>
      <c r="E167" s="1057"/>
      <c r="F167" s="1058"/>
      <c r="G167" s="1056"/>
      <c r="H167" s="1057"/>
      <c r="I167" s="1057"/>
      <c r="J167" s="1057"/>
      <c r="K167" s="1058"/>
    </row>
    <row r="168" spans="1:11" x14ac:dyDescent="0.25">
      <c r="A168" s="1056"/>
      <c r="B168" s="1057"/>
      <c r="C168" s="1057"/>
      <c r="D168" s="1057"/>
      <c r="E168" s="1057"/>
      <c r="F168" s="1058"/>
      <c r="G168" s="1056"/>
      <c r="H168" s="1057"/>
      <c r="I168" s="1057"/>
      <c r="J168" s="1057"/>
      <c r="K168" s="1058"/>
    </row>
    <row r="169" spans="1:11" x14ac:dyDescent="0.25">
      <c r="A169" s="1056"/>
      <c r="B169" s="1057"/>
      <c r="C169" s="1057"/>
      <c r="D169" s="1057"/>
      <c r="E169" s="1057"/>
      <c r="F169" s="1058"/>
      <c r="G169" s="1056"/>
      <c r="H169" s="1057"/>
      <c r="I169" s="1057"/>
      <c r="J169" s="1057"/>
      <c r="K169" s="1058"/>
    </row>
    <row r="170" spans="1:11" x14ac:dyDescent="0.25">
      <c r="A170" s="1056"/>
      <c r="B170" s="1057"/>
      <c r="C170" s="1057"/>
      <c r="D170" s="1057"/>
      <c r="E170" s="1057"/>
      <c r="F170" s="1058"/>
      <c r="G170" s="1056"/>
      <c r="H170" s="1057"/>
      <c r="I170" s="1057"/>
      <c r="J170" s="1057"/>
      <c r="K170" s="1058"/>
    </row>
    <row r="171" spans="1:11" x14ac:dyDescent="0.25">
      <c r="A171" s="1056"/>
      <c r="B171" s="1057"/>
      <c r="C171" s="1057"/>
      <c r="D171" s="1057"/>
      <c r="E171" s="1057"/>
      <c r="F171" s="1058"/>
      <c r="G171" s="1056"/>
      <c r="H171" s="1057"/>
      <c r="I171" s="1057"/>
      <c r="J171" s="1057"/>
      <c r="K171" s="1058"/>
    </row>
    <row r="172" spans="1:11" x14ac:dyDescent="0.25">
      <c r="A172" s="1056"/>
      <c r="B172" s="1057"/>
      <c r="C172" s="1057"/>
      <c r="D172" s="1057"/>
      <c r="E172" s="1057"/>
      <c r="F172" s="1058"/>
      <c r="G172" s="1056"/>
      <c r="H172" s="1057"/>
      <c r="I172" s="1057"/>
      <c r="J172" s="1057"/>
      <c r="K172" s="1058"/>
    </row>
    <row r="173" spans="1:11" x14ac:dyDescent="0.25">
      <c r="A173" s="1056"/>
      <c r="B173" s="1057"/>
      <c r="C173" s="1057"/>
      <c r="D173" s="1057"/>
      <c r="E173" s="1057"/>
      <c r="F173" s="1058"/>
      <c r="G173" s="1056"/>
      <c r="H173" s="1057"/>
      <c r="I173" s="1057"/>
      <c r="J173" s="1057"/>
      <c r="K173" s="1058"/>
    </row>
    <row r="174" spans="1:11" ht="15.75" thickBot="1" x14ac:dyDescent="0.3">
      <c r="A174" s="1056"/>
      <c r="B174" s="1057"/>
      <c r="C174" s="1057"/>
      <c r="D174" s="1057"/>
      <c r="E174" s="1057"/>
      <c r="F174" s="1058"/>
      <c r="G174" s="1056"/>
      <c r="H174" s="1057"/>
      <c r="I174" s="1057"/>
      <c r="J174" s="1057"/>
      <c r="K174" s="1058"/>
    </row>
    <row r="175" spans="1:11" ht="60.75" customHeight="1" thickBot="1" x14ac:dyDescent="0.3">
      <c r="A175" s="1070" t="s">
        <v>1385</v>
      </c>
      <c r="B175" s="1071"/>
      <c r="C175" s="1071"/>
      <c r="D175" s="1071"/>
      <c r="E175" s="1071"/>
      <c r="F175" s="1072"/>
      <c r="G175" s="1070" t="s">
        <v>1386</v>
      </c>
      <c r="H175" s="1071"/>
      <c r="I175" s="1071"/>
      <c r="J175" s="1071"/>
      <c r="K175" s="1072"/>
    </row>
    <row r="176" spans="1:11" x14ac:dyDescent="0.25">
      <c r="A176" s="1056"/>
      <c r="B176" s="1057"/>
      <c r="C176" s="1057"/>
      <c r="D176" s="1057"/>
      <c r="E176" s="1057"/>
      <c r="F176" s="1058"/>
      <c r="G176" s="1056"/>
      <c r="H176" s="1057"/>
      <c r="I176" s="1057"/>
      <c r="J176" s="1057"/>
      <c r="K176" s="1058"/>
    </row>
    <row r="177" spans="1:11" x14ac:dyDescent="0.25">
      <c r="A177" s="1056"/>
      <c r="B177" s="1057"/>
      <c r="C177" s="1057"/>
      <c r="D177" s="1057"/>
      <c r="E177" s="1057"/>
      <c r="F177" s="1058"/>
      <c r="G177" s="1056"/>
      <c r="H177" s="1057"/>
      <c r="I177" s="1057"/>
      <c r="J177" s="1057"/>
      <c r="K177" s="1058"/>
    </row>
    <row r="178" spans="1:11" x14ac:dyDescent="0.25">
      <c r="A178" s="1056"/>
      <c r="B178" s="1057"/>
      <c r="C178" s="1057"/>
      <c r="D178" s="1057"/>
      <c r="E178" s="1057"/>
      <c r="F178" s="1058"/>
      <c r="G178" s="1056"/>
      <c r="H178" s="1057"/>
      <c r="I178" s="1057"/>
      <c r="J178" s="1057"/>
      <c r="K178" s="1058"/>
    </row>
    <row r="179" spans="1:11" x14ac:dyDescent="0.25">
      <c r="A179" s="1056"/>
      <c r="B179" s="1057"/>
      <c r="C179" s="1057"/>
      <c r="D179" s="1057"/>
      <c r="E179" s="1057"/>
      <c r="F179" s="1058"/>
      <c r="G179" s="1056"/>
      <c r="H179" s="1057"/>
      <c r="I179" s="1057"/>
      <c r="J179" s="1057"/>
      <c r="K179" s="1058"/>
    </row>
    <row r="180" spans="1:11" x14ac:dyDescent="0.25">
      <c r="A180" s="1056"/>
      <c r="B180" s="1057"/>
      <c r="C180" s="1057"/>
      <c r="D180" s="1057"/>
      <c r="E180" s="1057"/>
      <c r="F180" s="1058"/>
      <c r="G180" s="1056"/>
      <c r="H180" s="1057"/>
      <c r="I180" s="1057"/>
      <c r="J180" s="1057"/>
      <c r="K180" s="1058"/>
    </row>
    <row r="181" spans="1:11" x14ac:dyDescent="0.25">
      <c r="A181" s="1056"/>
      <c r="B181" s="1057"/>
      <c r="C181" s="1057"/>
      <c r="D181" s="1057"/>
      <c r="E181" s="1057"/>
      <c r="F181" s="1058"/>
      <c r="G181" s="1056"/>
      <c r="H181" s="1057"/>
      <c r="I181" s="1057"/>
      <c r="J181" s="1057"/>
      <c r="K181" s="1058"/>
    </row>
    <row r="182" spans="1:11" x14ac:dyDescent="0.25">
      <c r="A182" s="1056"/>
      <c r="B182" s="1057"/>
      <c r="C182" s="1057"/>
      <c r="D182" s="1057"/>
      <c r="E182" s="1057"/>
      <c r="F182" s="1058"/>
      <c r="G182" s="1056"/>
      <c r="H182" s="1057"/>
      <c r="I182" s="1057"/>
      <c r="J182" s="1057"/>
      <c r="K182" s="1058"/>
    </row>
    <row r="183" spans="1:11" x14ac:dyDescent="0.25">
      <c r="A183" s="1056"/>
      <c r="B183" s="1057"/>
      <c r="C183" s="1057"/>
      <c r="D183" s="1057"/>
      <c r="E183" s="1057"/>
      <c r="F183" s="1058"/>
      <c r="G183" s="1056"/>
      <c r="H183" s="1057"/>
      <c r="I183" s="1057"/>
      <c r="J183" s="1057"/>
      <c r="K183" s="1058"/>
    </row>
    <row r="184" spans="1:11" x14ac:dyDescent="0.25">
      <c r="A184" s="1056"/>
      <c r="B184" s="1057"/>
      <c r="C184" s="1057"/>
      <c r="D184" s="1057"/>
      <c r="E184" s="1057"/>
      <c r="F184" s="1058"/>
      <c r="G184" s="1056"/>
      <c r="H184" s="1057"/>
      <c r="I184" s="1057"/>
      <c r="J184" s="1057"/>
      <c r="K184" s="1058"/>
    </row>
    <row r="185" spans="1:11" x14ac:dyDescent="0.25">
      <c r="A185" s="1056"/>
      <c r="B185" s="1057"/>
      <c r="C185" s="1057"/>
      <c r="D185" s="1057"/>
      <c r="E185" s="1057"/>
      <c r="F185" s="1058"/>
      <c r="G185" s="1056"/>
      <c r="H185" s="1057"/>
      <c r="I185" s="1057"/>
      <c r="J185" s="1057"/>
      <c r="K185" s="1058"/>
    </row>
    <row r="186" spans="1:11" x14ac:dyDescent="0.25">
      <c r="A186" s="1056"/>
      <c r="B186" s="1057"/>
      <c r="C186" s="1057"/>
      <c r="D186" s="1057"/>
      <c r="E186" s="1057"/>
      <c r="F186" s="1058"/>
      <c r="G186" s="1056"/>
      <c r="H186" s="1057"/>
      <c r="I186" s="1057"/>
      <c r="J186" s="1057"/>
      <c r="K186" s="1058"/>
    </row>
    <row r="187" spans="1:11" x14ac:dyDescent="0.25">
      <c r="A187" s="1056"/>
      <c r="B187" s="1057"/>
      <c r="C187" s="1057"/>
      <c r="D187" s="1057"/>
      <c r="E187" s="1057"/>
      <c r="F187" s="1058"/>
      <c r="G187" s="1056"/>
      <c r="H187" s="1057"/>
      <c r="I187" s="1057"/>
      <c r="J187" s="1057"/>
      <c r="K187" s="1058"/>
    </row>
    <row r="188" spans="1:11" ht="15.75" thickBot="1" x14ac:dyDescent="0.3">
      <c r="A188" s="1056"/>
      <c r="B188" s="1057"/>
      <c r="C188" s="1057"/>
      <c r="D188" s="1057"/>
      <c r="E188" s="1057"/>
      <c r="F188" s="1058"/>
      <c r="G188" s="1056"/>
      <c r="H188" s="1057"/>
      <c r="I188" s="1057"/>
      <c r="J188" s="1057"/>
      <c r="K188" s="1058"/>
    </row>
    <row r="189" spans="1:11" ht="63" customHeight="1" thickBot="1" x14ac:dyDescent="0.3">
      <c r="A189" s="1092" t="s">
        <v>1387</v>
      </c>
      <c r="B189" s="1093"/>
      <c r="C189" s="1093"/>
      <c r="D189" s="1093"/>
      <c r="E189" s="1093"/>
      <c r="F189" s="1094"/>
      <c r="G189" s="1070" t="s">
        <v>1388</v>
      </c>
      <c r="H189" s="1071"/>
      <c r="I189" s="1071"/>
      <c r="J189" s="1071"/>
      <c r="K189" s="1072"/>
    </row>
    <row r="190" spans="1:11" x14ac:dyDescent="0.25">
      <c r="A190" s="1056"/>
      <c r="B190" s="1057"/>
      <c r="C190" s="1057"/>
      <c r="D190" s="1057"/>
      <c r="E190" s="1057"/>
      <c r="F190" s="1058"/>
      <c r="G190" s="1056"/>
      <c r="H190" s="1057"/>
      <c r="I190" s="1057"/>
      <c r="J190" s="1057"/>
      <c r="K190" s="1058"/>
    </row>
    <row r="191" spans="1:11" x14ac:dyDescent="0.25">
      <c r="A191" s="1056"/>
      <c r="B191" s="1057"/>
      <c r="C191" s="1057"/>
      <c r="D191" s="1057"/>
      <c r="E191" s="1057"/>
      <c r="F191" s="1058"/>
      <c r="G191" s="1056"/>
      <c r="H191" s="1057"/>
      <c r="I191" s="1057"/>
      <c r="J191" s="1057"/>
      <c r="K191" s="1058"/>
    </row>
    <row r="192" spans="1:11" x14ac:dyDescent="0.25">
      <c r="A192" s="1056"/>
      <c r="B192" s="1057"/>
      <c r="C192" s="1057"/>
      <c r="D192" s="1057"/>
      <c r="E192" s="1057"/>
      <c r="F192" s="1058"/>
      <c r="G192" s="1056"/>
      <c r="H192" s="1057"/>
      <c r="I192" s="1057"/>
      <c r="J192" s="1057"/>
      <c r="K192" s="1058"/>
    </row>
    <row r="193" spans="1:11" x14ac:dyDescent="0.25">
      <c r="A193" s="1056"/>
      <c r="B193" s="1057"/>
      <c r="C193" s="1057"/>
      <c r="D193" s="1057"/>
      <c r="E193" s="1057"/>
      <c r="F193" s="1058"/>
      <c r="G193" s="1056"/>
      <c r="H193" s="1057"/>
      <c r="I193" s="1057"/>
      <c r="J193" s="1057"/>
      <c r="K193" s="1058"/>
    </row>
    <row r="194" spans="1:11" x14ac:dyDescent="0.25">
      <c r="A194" s="1056"/>
      <c r="B194" s="1057"/>
      <c r="C194" s="1057"/>
      <c r="D194" s="1057"/>
      <c r="E194" s="1057"/>
      <c r="F194" s="1058"/>
      <c r="G194" s="1056"/>
      <c r="H194" s="1057"/>
      <c r="I194" s="1057"/>
      <c r="J194" s="1057"/>
      <c r="K194" s="1058"/>
    </row>
    <row r="195" spans="1:11" x14ac:dyDescent="0.25">
      <c r="A195" s="1056"/>
      <c r="B195" s="1057"/>
      <c r="C195" s="1057"/>
      <c r="D195" s="1057"/>
      <c r="E195" s="1057"/>
      <c r="F195" s="1058"/>
      <c r="G195" s="1056"/>
      <c r="H195" s="1057"/>
      <c r="I195" s="1057"/>
      <c r="J195" s="1057"/>
      <c r="K195" s="1058"/>
    </row>
    <row r="196" spans="1:11" x14ac:dyDescent="0.25">
      <c r="A196" s="1056"/>
      <c r="B196" s="1057"/>
      <c r="C196" s="1057"/>
      <c r="D196" s="1057"/>
      <c r="E196" s="1057"/>
      <c r="F196" s="1058"/>
      <c r="G196" s="1056"/>
      <c r="H196" s="1057"/>
      <c r="I196" s="1057"/>
      <c r="J196" s="1057"/>
      <c r="K196" s="1058"/>
    </row>
    <row r="197" spans="1:11" x14ac:dyDescent="0.25">
      <c r="A197" s="1056"/>
      <c r="B197" s="1057"/>
      <c r="C197" s="1057"/>
      <c r="D197" s="1057"/>
      <c r="E197" s="1057"/>
      <c r="F197" s="1058"/>
      <c r="G197" s="1056"/>
      <c r="H197" s="1057"/>
      <c r="I197" s="1057"/>
      <c r="J197" s="1057"/>
      <c r="K197" s="1058"/>
    </row>
    <row r="198" spans="1:11" x14ac:dyDescent="0.25">
      <c r="A198" s="1056"/>
      <c r="B198" s="1057"/>
      <c r="C198" s="1057"/>
      <c r="D198" s="1057"/>
      <c r="E198" s="1057"/>
      <c r="F198" s="1058"/>
      <c r="G198" s="1056"/>
      <c r="H198" s="1057"/>
      <c r="I198" s="1057"/>
      <c r="J198" s="1057"/>
      <c r="K198" s="1058"/>
    </row>
    <row r="199" spans="1:11" x14ac:dyDescent="0.25">
      <c r="A199" s="1056"/>
      <c r="B199" s="1057"/>
      <c r="C199" s="1057"/>
      <c r="D199" s="1057"/>
      <c r="E199" s="1057"/>
      <c r="F199" s="1058"/>
      <c r="G199" s="1056"/>
      <c r="H199" s="1057"/>
      <c r="I199" s="1057"/>
      <c r="J199" s="1057"/>
      <c r="K199" s="1058"/>
    </row>
    <row r="200" spans="1:11" x14ac:dyDescent="0.25">
      <c r="A200" s="1056"/>
      <c r="B200" s="1057"/>
      <c r="C200" s="1057"/>
      <c r="D200" s="1057"/>
      <c r="E200" s="1057"/>
      <c r="F200" s="1058"/>
      <c r="G200" s="1056"/>
      <c r="H200" s="1057"/>
      <c r="I200" s="1057"/>
      <c r="J200" s="1057"/>
      <c r="K200" s="1058"/>
    </row>
    <row r="201" spans="1:11" x14ac:dyDescent="0.25">
      <c r="A201" s="1056"/>
      <c r="B201" s="1057"/>
      <c r="C201" s="1057"/>
      <c r="D201" s="1057"/>
      <c r="E201" s="1057"/>
      <c r="F201" s="1058"/>
      <c r="G201" s="1056"/>
      <c r="H201" s="1057"/>
      <c r="I201" s="1057"/>
      <c r="J201" s="1057"/>
      <c r="K201" s="1058"/>
    </row>
    <row r="202" spans="1:11" ht="15.75" thickBot="1" x14ac:dyDescent="0.3">
      <c r="A202" s="1056"/>
      <c r="B202" s="1057"/>
      <c r="C202" s="1057"/>
      <c r="D202" s="1057"/>
      <c r="E202" s="1057"/>
      <c r="F202" s="1058"/>
      <c r="G202" s="1056"/>
      <c r="H202" s="1057"/>
      <c r="I202" s="1057"/>
      <c r="J202" s="1057"/>
      <c r="K202" s="1058"/>
    </row>
    <row r="203" spans="1:11" ht="99.75" customHeight="1" thickBot="1" x14ac:dyDescent="0.3">
      <c r="A203" s="1070" t="s">
        <v>1389</v>
      </c>
      <c r="B203" s="1071"/>
      <c r="C203" s="1071"/>
      <c r="D203" s="1071"/>
      <c r="E203" s="1071"/>
      <c r="F203" s="1072"/>
      <c r="G203" s="1070" t="s">
        <v>1390</v>
      </c>
      <c r="H203" s="1071"/>
      <c r="I203" s="1071"/>
      <c r="J203" s="1071"/>
      <c r="K203" s="1072"/>
    </row>
    <row r="204" spans="1:11" x14ac:dyDescent="0.25">
      <c r="A204" s="1056"/>
      <c r="B204" s="1057"/>
      <c r="C204" s="1057"/>
      <c r="D204" s="1057"/>
      <c r="E204" s="1057"/>
      <c r="F204" s="1058"/>
      <c r="G204" s="1056"/>
      <c r="H204" s="1057"/>
      <c r="I204" s="1057"/>
      <c r="J204" s="1057"/>
      <c r="K204" s="1058"/>
    </row>
    <row r="205" spans="1:11" x14ac:dyDescent="0.25">
      <c r="A205" s="1056"/>
      <c r="B205" s="1057"/>
      <c r="C205" s="1057"/>
      <c r="D205" s="1057"/>
      <c r="E205" s="1057"/>
      <c r="F205" s="1058"/>
      <c r="G205" s="1056"/>
      <c r="H205" s="1057"/>
      <c r="I205" s="1057"/>
      <c r="J205" s="1057"/>
      <c r="K205" s="1058"/>
    </row>
    <row r="206" spans="1:11" x14ac:dyDescent="0.25">
      <c r="A206" s="1056"/>
      <c r="B206" s="1057"/>
      <c r="C206" s="1057"/>
      <c r="D206" s="1057"/>
      <c r="E206" s="1057"/>
      <c r="F206" s="1058"/>
      <c r="G206" s="1056"/>
      <c r="H206" s="1057"/>
      <c r="I206" s="1057"/>
      <c r="J206" s="1057"/>
      <c r="K206" s="1058"/>
    </row>
    <row r="207" spans="1:11" x14ac:dyDescent="0.25">
      <c r="A207" s="1056"/>
      <c r="B207" s="1057"/>
      <c r="C207" s="1057"/>
      <c r="D207" s="1057"/>
      <c r="E207" s="1057"/>
      <c r="F207" s="1058"/>
      <c r="G207" s="1056"/>
      <c r="H207" s="1057"/>
      <c r="I207" s="1057"/>
      <c r="J207" s="1057"/>
      <c r="K207" s="1058"/>
    </row>
    <row r="208" spans="1:11" x14ac:dyDescent="0.25">
      <c r="A208" s="1056"/>
      <c r="B208" s="1057"/>
      <c r="C208" s="1057"/>
      <c r="D208" s="1057"/>
      <c r="E208" s="1057"/>
      <c r="F208" s="1058"/>
      <c r="G208" s="1056"/>
      <c r="H208" s="1057"/>
      <c r="I208" s="1057"/>
      <c r="J208" s="1057"/>
      <c r="K208" s="1058"/>
    </row>
    <row r="209" spans="1:11" x14ac:dyDescent="0.25">
      <c r="A209" s="1056"/>
      <c r="B209" s="1057"/>
      <c r="C209" s="1057"/>
      <c r="D209" s="1057"/>
      <c r="E209" s="1057"/>
      <c r="F209" s="1058"/>
      <c r="G209" s="1056"/>
      <c r="H209" s="1057"/>
      <c r="I209" s="1057"/>
      <c r="J209" s="1057"/>
      <c r="K209" s="1058"/>
    </row>
    <row r="210" spans="1:11" x14ac:dyDescent="0.25">
      <c r="A210" s="1056"/>
      <c r="B210" s="1057"/>
      <c r="C210" s="1057"/>
      <c r="D210" s="1057"/>
      <c r="E210" s="1057"/>
      <c r="F210" s="1058"/>
      <c r="G210" s="1056"/>
      <c r="H210" s="1057"/>
      <c r="I210" s="1057"/>
      <c r="J210" s="1057"/>
      <c r="K210" s="1058"/>
    </row>
    <row r="211" spans="1:11" x14ac:dyDescent="0.25">
      <c r="A211" s="1056"/>
      <c r="B211" s="1057"/>
      <c r="C211" s="1057"/>
      <c r="D211" s="1057"/>
      <c r="E211" s="1057"/>
      <c r="F211" s="1058"/>
      <c r="G211" s="1056"/>
      <c r="H211" s="1057"/>
      <c r="I211" s="1057"/>
      <c r="J211" s="1057"/>
      <c r="K211" s="1058"/>
    </row>
    <row r="212" spans="1:11" x14ac:dyDescent="0.25">
      <c r="A212" s="1056"/>
      <c r="B212" s="1057"/>
      <c r="C212" s="1057"/>
      <c r="D212" s="1057"/>
      <c r="E212" s="1057"/>
      <c r="F212" s="1058"/>
      <c r="G212" s="1056"/>
      <c r="H212" s="1057"/>
      <c r="I212" s="1057"/>
      <c r="J212" s="1057"/>
      <c r="K212" s="1058"/>
    </row>
    <row r="213" spans="1:11" x14ac:dyDescent="0.25">
      <c r="A213" s="1056"/>
      <c r="B213" s="1057"/>
      <c r="C213" s="1057"/>
      <c r="D213" s="1057"/>
      <c r="E213" s="1057"/>
      <c r="F213" s="1058"/>
      <c r="G213" s="1056"/>
      <c r="H213" s="1057"/>
      <c r="I213" s="1057"/>
      <c r="J213" s="1057"/>
      <c r="K213" s="1058"/>
    </row>
    <row r="214" spans="1:11" x14ac:dyDescent="0.25">
      <c r="A214" s="1056"/>
      <c r="B214" s="1057"/>
      <c r="C214" s="1057"/>
      <c r="D214" s="1057"/>
      <c r="E214" s="1057"/>
      <c r="F214" s="1058"/>
      <c r="G214" s="1056"/>
      <c r="H214" s="1057"/>
      <c r="I214" s="1057"/>
      <c r="J214" s="1057"/>
      <c r="K214" s="1058"/>
    </row>
    <row r="215" spans="1:11" x14ac:dyDescent="0.25">
      <c r="A215" s="1056"/>
      <c r="B215" s="1057"/>
      <c r="C215" s="1057"/>
      <c r="D215" s="1057"/>
      <c r="E215" s="1057"/>
      <c r="F215" s="1058"/>
      <c r="G215" s="1056"/>
      <c r="H215" s="1057"/>
      <c r="I215" s="1057"/>
      <c r="J215" s="1057"/>
      <c r="K215" s="1058"/>
    </row>
    <row r="216" spans="1:11" ht="15.75" thickBot="1" x14ac:dyDescent="0.3">
      <c r="A216" s="1056"/>
      <c r="B216" s="1057"/>
      <c r="C216" s="1057"/>
      <c r="D216" s="1057"/>
      <c r="E216" s="1057"/>
      <c r="F216" s="1058"/>
      <c r="G216" s="1056"/>
      <c r="H216" s="1057"/>
      <c r="I216" s="1057"/>
      <c r="J216" s="1057"/>
      <c r="K216" s="1058"/>
    </row>
    <row r="217" spans="1:11" ht="130.5" customHeight="1" thickBot="1" x14ac:dyDescent="0.3">
      <c r="A217" s="1092" t="s">
        <v>1391</v>
      </c>
      <c r="B217" s="1093"/>
      <c r="C217" s="1093"/>
      <c r="D217" s="1093"/>
      <c r="E217" s="1093"/>
      <c r="F217" s="1094"/>
      <c r="G217" s="1070" t="s">
        <v>1392</v>
      </c>
      <c r="H217" s="1071"/>
      <c r="I217" s="1071"/>
      <c r="J217" s="1071"/>
      <c r="K217" s="1072"/>
    </row>
    <row r="218" spans="1:11" x14ac:dyDescent="0.25">
      <c r="A218" s="1056"/>
      <c r="B218" s="1057"/>
      <c r="C218" s="1057"/>
      <c r="D218" s="1057"/>
      <c r="E218" s="1057"/>
      <c r="F218" s="1058"/>
      <c r="G218" s="1056"/>
      <c r="H218" s="1057"/>
      <c r="I218" s="1057"/>
      <c r="J218" s="1057"/>
      <c r="K218" s="1058"/>
    </row>
    <row r="219" spans="1:11" x14ac:dyDescent="0.25">
      <c r="A219" s="1056"/>
      <c r="B219" s="1057"/>
      <c r="C219" s="1057"/>
      <c r="D219" s="1057"/>
      <c r="E219" s="1057"/>
      <c r="F219" s="1058"/>
      <c r="G219" s="1056"/>
      <c r="H219" s="1057"/>
      <c r="I219" s="1057"/>
      <c r="J219" s="1057"/>
      <c r="K219" s="1058"/>
    </row>
    <row r="220" spans="1:11" x14ac:dyDescent="0.25">
      <c r="A220" s="1056"/>
      <c r="B220" s="1057"/>
      <c r="C220" s="1057"/>
      <c r="D220" s="1057"/>
      <c r="E220" s="1057"/>
      <c r="F220" s="1058"/>
      <c r="G220" s="1056"/>
      <c r="H220" s="1057"/>
      <c r="I220" s="1057"/>
      <c r="J220" s="1057"/>
      <c r="K220" s="1058"/>
    </row>
    <row r="221" spans="1:11" x14ac:dyDescent="0.25">
      <c r="A221" s="1056"/>
      <c r="B221" s="1057"/>
      <c r="C221" s="1057"/>
      <c r="D221" s="1057"/>
      <c r="E221" s="1057"/>
      <c r="F221" s="1058"/>
      <c r="G221" s="1056"/>
      <c r="H221" s="1057"/>
      <c r="I221" s="1057"/>
      <c r="J221" s="1057"/>
      <c r="K221" s="1058"/>
    </row>
    <row r="222" spans="1:11" x14ac:dyDescent="0.25">
      <c r="A222" s="1056"/>
      <c r="B222" s="1057"/>
      <c r="C222" s="1057"/>
      <c r="D222" s="1057"/>
      <c r="E222" s="1057"/>
      <c r="F222" s="1058"/>
      <c r="G222" s="1056"/>
      <c r="H222" s="1057"/>
      <c r="I222" s="1057"/>
      <c r="J222" s="1057"/>
      <c r="K222" s="1058"/>
    </row>
    <row r="223" spans="1:11" x14ac:dyDescent="0.25">
      <c r="A223" s="1056"/>
      <c r="B223" s="1057"/>
      <c r="C223" s="1057"/>
      <c r="D223" s="1057"/>
      <c r="E223" s="1057"/>
      <c r="F223" s="1058"/>
      <c r="G223" s="1056"/>
      <c r="H223" s="1057"/>
      <c r="I223" s="1057"/>
      <c r="J223" s="1057"/>
      <c r="K223" s="1058"/>
    </row>
    <row r="224" spans="1:11" x14ac:dyDescent="0.25">
      <c r="A224" s="1056"/>
      <c r="B224" s="1057"/>
      <c r="C224" s="1057"/>
      <c r="D224" s="1057"/>
      <c r="E224" s="1057"/>
      <c r="F224" s="1058"/>
      <c r="G224" s="1056"/>
      <c r="H224" s="1057"/>
      <c r="I224" s="1057"/>
      <c r="J224" s="1057"/>
      <c r="K224" s="1058"/>
    </row>
    <row r="225" spans="1:11" x14ac:dyDescent="0.25">
      <c r="A225" s="1056"/>
      <c r="B225" s="1057"/>
      <c r="C225" s="1057"/>
      <c r="D225" s="1057"/>
      <c r="E225" s="1057"/>
      <c r="F225" s="1058"/>
      <c r="G225" s="1056"/>
      <c r="H225" s="1057"/>
      <c r="I225" s="1057"/>
      <c r="J225" s="1057"/>
      <c r="K225" s="1058"/>
    </row>
    <row r="226" spans="1:11" x14ac:dyDescent="0.25">
      <c r="A226" s="1056"/>
      <c r="B226" s="1057"/>
      <c r="C226" s="1057"/>
      <c r="D226" s="1057"/>
      <c r="E226" s="1057"/>
      <c r="F226" s="1058"/>
      <c r="G226" s="1056"/>
      <c r="H226" s="1057"/>
      <c r="I226" s="1057"/>
      <c r="J226" s="1057"/>
      <c r="K226" s="1058"/>
    </row>
    <row r="227" spans="1:11" x14ac:dyDescent="0.25">
      <c r="A227" s="1056"/>
      <c r="B227" s="1057"/>
      <c r="C227" s="1057"/>
      <c r="D227" s="1057"/>
      <c r="E227" s="1057"/>
      <c r="F227" s="1058"/>
      <c r="G227" s="1056"/>
      <c r="H227" s="1057"/>
      <c r="I227" s="1057"/>
      <c r="J227" s="1057"/>
      <c r="K227" s="1058"/>
    </row>
    <row r="228" spans="1:11" x14ac:dyDescent="0.25">
      <c r="A228" s="1056"/>
      <c r="B228" s="1057"/>
      <c r="C228" s="1057"/>
      <c r="D228" s="1057"/>
      <c r="E228" s="1057"/>
      <c r="F228" s="1058"/>
      <c r="G228" s="1056"/>
      <c r="H228" s="1057"/>
      <c r="I228" s="1057"/>
      <c r="J228" s="1057"/>
      <c r="K228" s="1058"/>
    </row>
    <row r="229" spans="1:11" x14ac:dyDescent="0.25">
      <c r="A229" s="1056"/>
      <c r="B229" s="1057"/>
      <c r="C229" s="1057"/>
      <c r="D229" s="1057"/>
      <c r="E229" s="1057"/>
      <c r="F229" s="1058"/>
      <c r="G229" s="1056"/>
      <c r="H229" s="1057"/>
      <c r="I229" s="1057"/>
      <c r="J229" s="1057"/>
      <c r="K229" s="1058"/>
    </row>
    <row r="230" spans="1:11" ht="15.75" thickBot="1" x14ac:dyDescent="0.3">
      <c r="A230" s="1056"/>
      <c r="B230" s="1057"/>
      <c r="C230" s="1057"/>
      <c r="D230" s="1057"/>
      <c r="E230" s="1057"/>
      <c r="F230" s="1058"/>
      <c r="G230" s="1056"/>
      <c r="H230" s="1057"/>
      <c r="I230" s="1057"/>
      <c r="J230" s="1057"/>
      <c r="K230" s="1058"/>
    </row>
    <row r="231" spans="1:11" ht="82.5" customHeight="1" thickBot="1" x14ac:dyDescent="0.3">
      <c r="A231" s="1070" t="s">
        <v>1393</v>
      </c>
      <c r="B231" s="1071"/>
      <c r="C231" s="1071"/>
      <c r="D231" s="1071"/>
      <c r="E231" s="1071"/>
      <c r="F231" s="1072"/>
      <c r="G231" s="1070" t="s">
        <v>1394</v>
      </c>
      <c r="H231" s="1071"/>
      <c r="I231" s="1071"/>
      <c r="J231" s="1071"/>
      <c r="K231" s="1072"/>
    </row>
    <row r="232" spans="1:11" x14ac:dyDescent="0.25">
      <c r="A232" s="1056"/>
      <c r="B232" s="1057"/>
      <c r="C232" s="1057"/>
      <c r="D232" s="1057"/>
      <c r="E232" s="1057"/>
      <c r="F232" s="1058"/>
      <c r="G232" s="1056"/>
      <c r="H232" s="1057"/>
      <c r="I232" s="1057"/>
      <c r="J232" s="1057"/>
      <c r="K232" s="1058"/>
    </row>
    <row r="233" spans="1:11" x14ac:dyDescent="0.25">
      <c r="A233" s="1056"/>
      <c r="B233" s="1057"/>
      <c r="C233" s="1057"/>
      <c r="D233" s="1057"/>
      <c r="E233" s="1057"/>
      <c r="F233" s="1058"/>
      <c r="G233" s="1056"/>
      <c r="H233" s="1057"/>
      <c r="I233" s="1057"/>
      <c r="J233" s="1057"/>
      <c r="K233" s="1058"/>
    </row>
    <row r="234" spans="1:11" x14ac:dyDescent="0.25">
      <c r="A234" s="1056"/>
      <c r="B234" s="1057"/>
      <c r="C234" s="1057"/>
      <c r="D234" s="1057"/>
      <c r="E234" s="1057"/>
      <c r="F234" s="1058"/>
      <c r="G234" s="1056"/>
      <c r="H234" s="1057"/>
      <c r="I234" s="1057"/>
      <c r="J234" s="1057"/>
      <c r="K234" s="1058"/>
    </row>
    <row r="235" spans="1:11" x14ac:dyDescent="0.25">
      <c r="A235" s="1056"/>
      <c r="B235" s="1057"/>
      <c r="C235" s="1057"/>
      <c r="D235" s="1057"/>
      <c r="E235" s="1057"/>
      <c r="F235" s="1058"/>
      <c r="G235" s="1056"/>
      <c r="H235" s="1057"/>
      <c r="I235" s="1057"/>
      <c r="J235" s="1057"/>
      <c r="K235" s="1058"/>
    </row>
    <row r="236" spans="1:11" x14ac:dyDescent="0.25">
      <c r="A236" s="1056"/>
      <c r="B236" s="1057"/>
      <c r="C236" s="1057"/>
      <c r="D236" s="1057"/>
      <c r="E236" s="1057"/>
      <c r="F236" s="1058"/>
      <c r="G236" s="1056"/>
      <c r="H236" s="1057"/>
      <c r="I236" s="1057"/>
      <c r="J236" s="1057"/>
      <c r="K236" s="1058"/>
    </row>
    <row r="237" spans="1:11" x14ac:dyDescent="0.25">
      <c r="A237" s="1056"/>
      <c r="B237" s="1057"/>
      <c r="C237" s="1057"/>
      <c r="D237" s="1057"/>
      <c r="E237" s="1057"/>
      <c r="F237" s="1058"/>
      <c r="G237" s="1056"/>
      <c r="H237" s="1057"/>
      <c r="I237" s="1057"/>
      <c r="J237" s="1057"/>
      <c r="K237" s="1058"/>
    </row>
    <row r="238" spans="1:11" x14ac:dyDescent="0.25">
      <c r="A238" s="1056"/>
      <c r="B238" s="1057"/>
      <c r="C238" s="1057"/>
      <c r="D238" s="1057"/>
      <c r="E238" s="1057"/>
      <c r="F238" s="1058"/>
      <c r="G238" s="1056"/>
      <c r="H238" s="1057"/>
      <c r="I238" s="1057"/>
      <c r="J238" s="1057"/>
      <c r="K238" s="1058"/>
    </row>
    <row r="239" spans="1:11" x14ac:dyDescent="0.25">
      <c r="A239" s="1056"/>
      <c r="B239" s="1057"/>
      <c r="C239" s="1057"/>
      <c r="D239" s="1057"/>
      <c r="E239" s="1057"/>
      <c r="F239" s="1058"/>
      <c r="G239" s="1056"/>
      <c r="H239" s="1057"/>
      <c r="I239" s="1057"/>
      <c r="J239" s="1057"/>
      <c r="K239" s="1058"/>
    </row>
    <row r="240" spans="1:11" x14ac:dyDescent="0.25">
      <c r="A240" s="1056"/>
      <c r="B240" s="1057"/>
      <c r="C240" s="1057"/>
      <c r="D240" s="1057"/>
      <c r="E240" s="1057"/>
      <c r="F240" s="1058"/>
      <c r="G240" s="1056"/>
      <c r="H240" s="1057"/>
      <c r="I240" s="1057"/>
      <c r="J240" s="1057"/>
      <c r="K240" s="1058"/>
    </row>
    <row r="241" spans="1:11" x14ac:dyDescent="0.25">
      <c r="A241" s="1056"/>
      <c r="B241" s="1057"/>
      <c r="C241" s="1057"/>
      <c r="D241" s="1057"/>
      <c r="E241" s="1057"/>
      <c r="F241" s="1058"/>
      <c r="G241" s="1056"/>
      <c r="H241" s="1057"/>
      <c r="I241" s="1057"/>
      <c r="J241" s="1057"/>
      <c r="K241" s="1058"/>
    </row>
    <row r="242" spans="1:11" x14ac:dyDescent="0.25">
      <c r="A242" s="1056"/>
      <c r="B242" s="1057"/>
      <c r="C242" s="1057"/>
      <c r="D242" s="1057"/>
      <c r="E242" s="1057"/>
      <c r="F242" s="1058"/>
      <c r="G242" s="1056"/>
      <c r="H242" s="1057"/>
      <c r="I242" s="1057"/>
      <c r="J242" s="1057"/>
      <c r="K242" s="1058"/>
    </row>
    <row r="243" spans="1:11" x14ac:dyDescent="0.25">
      <c r="A243" s="1056"/>
      <c r="B243" s="1057"/>
      <c r="C243" s="1057"/>
      <c r="D243" s="1057"/>
      <c r="E243" s="1057"/>
      <c r="F243" s="1058"/>
      <c r="G243" s="1056"/>
      <c r="H243" s="1057"/>
      <c r="I243" s="1057"/>
      <c r="J243" s="1057"/>
      <c r="K243" s="1058"/>
    </row>
    <row r="244" spans="1:11" ht="15.75" thickBot="1" x14ac:dyDescent="0.3">
      <c r="A244" s="1056"/>
      <c r="B244" s="1057"/>
      <c r="C244" s="1057"/>
      <c r="D244" s="1057"/>
      <c r="E244" s="1057"/>
      <c r="F244" s="1058"/>
      <c r="G244" s="1056"/>
      <c r="H244" s="1057"/>
      <c r="I244" s="1057"/>
      <c r="J244" s="1057"/>
      <c r="K244" s="1058"/>
    </row>
    <row r="245" spans="1:11" ht="57.75" customHeight="1" thickBot="1" x14ac:dyDescent="0.3">
      <c r="A245" s="1092" t="s">
        <v>1395</v>
      </c>
      <c r="B245" s="1093"/>
      <c r="C245" s="1093"/>
      <c r="D245" s="1093"/>
      <c r="E245" s="1093"/>
      <c r="F245" s="1094"/>
      <c r="G245" s="1070" t="s">
        <v>1396</v>
      </c>
      <c r="H245" s="1071"/>
      <c r="I245" s="1071"/>
      <c r="J245" s="1071"/>
      <c r="K245" s="1072"/>
    </row>
    <row r="246" spans="1:11" x14ac:dyDescent="0.25">
      <c r="A246" s="1056"/>
      <c r="B246" s="1057"/>
      <c r="C246" s="1057"/>
      <c r="D246" s="1057"/>
      <c r="E246" s="1057"/>
      <c r="F246" s="1058"/>
      <c r="G246" s="1056"/>
      <c r="H246" s="1057"/>
      <c r="I246" s="1057"/>
      <c r="J246" s="1057"/>
      <c r="K246" s="1058"/>
    </row>
    <row r="247" spans="1:11" x14ac:dyDescent="0.25">
      <c r="A247" s="1056"/>
      <c r="B247" s="1057"/>
      <c r="C247" s="1057"/>
      <c r="D247" s="1057"/>
      <c r="E247" s="1057"/>
      <c r="F247" s="1058"/>
      <c r="G247" s="1056"/>
      <c r="H247" s="1057"/>
      <c r="I247" s="1057"/>
      <c r="J247" s="1057"/>
      <c r="K247" s="1058"/>
    </row>
    <row r="248" spans="1:11" x14ac:dyDescent="0.25">
      <c r="A248" s="1056"/>
      <c r="B248" s="1057"/>
      <c r="C248" s="1057"/>
      <c r="D248" s="1057"/>
      <c r="E248" s="1057"/>
      <c r="F248" s="1058"/>
      <c r="G248" s="1056"/>
      <c r="H248" s="1057"/>
      <c r="I248" s="1057"/>
      <c r="J248" s="1057"/>
      <c r="K248" s="1058"/>
    </row>
    <row r="249" spans="1:11" x14ac:dyDescent="0.25">
      <c r="A249" s="1056"/>
      <c r="B249" s="1057"/>
      <c r="C249" s="1057"/>
      <c r="D249" s="1057"/>
      <c r="E249" s="1057"/>
      <c r="F249" s="1058"/>
      <c r="G249" s="1056"/>
      <c r="H249" s="1057"/>
      <c r="I249" s="1057"/>
      <c r="J249" s="1057"/>
      <c r="K249" s="1058"/>
    </row>
    <row r="250" spans="1:11" x14ac:dyDescent="0.25">
      <c r="A250" s="1056"/>
      <c r="B250" s="1057"/>
      <c r="C250" s="1057"/>
      <c r="D250" s="1057"/>
      <c r="E250" s="1057"/>
      <c r="F250" s="1058"/>
      <c r="G250" s="1056"/>
      <c r="H250" s="1057"/>
      <c r="I250" s="1057"/>
      <c r="J250" s="1057"/>
      <c r="K250" s="1058"/>
    </row>
    <row r="251" spans="1:11" x14ac:dyDescent="0.25">
      <c r="A251" s="1056"/>
      <c r="B251" s="1057"/>
      <c r="C251" s="1057"/>
      <c r="D251" s="1057"/>
      <c r="E251" s="1057"/>
      <c r="F251" s="1058"/>
      <c r="G251" s="1056"/>
      <c r="H251" s="1057"/>
      <c r="I251" s="1057"/>
      <c r="J251" s="1057"/>
      <c r="K251" s="1058"/>
    </row>
    <row r="252" spans="1:11" x14ac:dyDescent="0.25">
      <c r="A252" s="1056"/>
      <c r="B252" s="1057"/>
      <c r="C252" s="1057"/>
      <c r="D252" s="1057"/>
      <c r="E252" s="1057"/>
      <c r="F252" s="1058"/>
      <c r="G252" s="1056"/>
      <c r="H252" s="1057"/>
      <c r="I252" s="1057"/>
      <c r="J252" s="1057"/>
      <c r="K252" s="1058"/>
    </row>
    <row r="253" spans="1:11" x14ac:dyDescent="0.25">
      <c r="A253" s="1056"/>
      <c r="B253" s="1057"/>
      <c r="C253" s="1057"/>
      <c r="D253" s="1057"/>
      <c r="E253" s="1057"/>
      <c r="F253" s="1058"/>
      <c r="G253" s="1056"/>
      <c r="H253" s="1057"/>
      <c r="I253" s="1057"/>
      <c r="J253" s="1057"/>
      <c r="K253" s="1058"/>
    </row>
    <row r="254" spans="1:11" x14ac:dyDescent="0.25">
      <c r="A254" s="1056"/>
      <c r="B254" s="1057"/>
      <c r="C254" s="1057"/>
      <c r="D254" s="1057"/>
      <c r="E254" s="1057"/>
      <c r="F254" s="1058"/>
      <c r="G254" s="1056"/>
      <c r="H254" s="1057"/>
      <c r="I254" s="1057"/>
      <c r="J254" s="1057"/>
      <c r="K254" s="1058"/>
    </row>
    <row r="255" spans="1:11" x14ac:dyDescent="0.25">
      <c r="A255" s="1056"/>
      <c r="B255" s="1057"/>
      <c r="C255" s="1057"/>
      <c r="D255" s="1057"/>
      <c r="E255" s="1057"/>
      <c r="F255" s="1058"/>
      <c r="G255" s="1056"/>
      <c r="H255" s="1057"/>
      <c r="I255" s="1057"/>
      <c r="J255" s="1057"/>
      <c r="K255" s="1058"/>
    </row>
    <row r="256" spans="1:11" x14ac:dyDescent="0.25">
      <c r="A256" s="1056"/>
      <c r="B256" s="1057"/>
      <c r="C256" s="1057"/>
      <c r="D256" s="1057"/>
      <c r="E256" s="1057"/>
      <c r="F256" s="1058"/>
      <c r="G256" s="1056"/>
      <c r="H256" s="1057"/>
      <c r="I256" s="1057"/>
      <c r="J256" s="1057"/>
      <c r="K256" s="1058"/>
    </row>
    <row r="257" spans="1:11" x14ac:dyDescent="0.25">
      <c r="A257" s="1056"/>
      <c r="B257" s="1057"/>
      <c r="C257" s="1057"/>
      <c r="D257" s="1057"/>
      <c r="E257" s="1057"/>
      <c r="F257" s="1058"/>
      <c r="G257" s="1056"/>
      <c r="H257" s="1057"/>
      <c r="I257" s="1057"/>
      <c r="J257" s="1057"/>
      <c r="K257" s="1058"/>
    </row>
    <row r="258" spans="1:11" ht="15.75" thickBot="1" x14ac:dyDescent="0.3">
      <c r="A258" s="1056"/>
      <c r="B258" s="1057"/>
      <c r="C258" s="1057"/>
      <c r="D258" s="1057"/>
      <c r="E258" s="1057"/>
      <c r="F258" s="1058"/>
      <c r="G258" s="1056"/>
      <c r="H258" s="1057"/>
      <c r="I258" s="1057"/>
      <c r="J258" s="1057"/>
      <c r="K258" s="1058"/>
    </row>
    <row r="259" spans="1:11" ht="63" customHeight="1" thickBot="1" x14ac:dyDescent="0.3">
      <c r="A259" s="1070" t="s">
        <v>1397</v>
      </c>
      <c r="B259" s="1071"/>
      <c r="C259" s="1071"/>
      <c r="D259" s="1071"/>
      <c r="E259" s="1071"/>
      <c r="F259" s="1072"/>
      <c r="G259" s="1070" t="s">
        <v>1398</v>
      </c>
      <c r="H259" s="1071"/>
      <c r="I259" s="1071"/>
      <c r="J259" s="1071"/>
      <c r="K259" s="1072"/>
    </row>
    <row r="260" spans="1:11" x14ac:dyDescent="0.25">
      <c r="A260" s="1056"/>
      <c r="B260" s="1057"/>
      <c r="C260" s="1057"/>
      <c r="D260" s="1057"/>
      <c r="E260" s="1057"/>
      <c r="F260" s="1058"/>
      <c r="G260" s="1056"/>
      <c r="H260" s="1057"/>
      <c r="I260" s="1057"/>
      <c r="J260" s="1057"/>
      <c r="K260" s="1058"/>
    </row>
    <row r="261" spans="1:11" x14ac:dyDescent="0.25">
      <c r="A261" s="1056"/>
      <c r="B261" s="1057"/>
      <c r="C261" s="1057"/>
      <c r="D261" s="1057"/>
      <c r="E261" s="1057"/>
      <c r="F261" s="1058"/>
      <c r="G261" s="1056"/>
      <c r="H261" s="1057"/>
      <c r="I261" s="1057"/>
      <c r="J261" s="1057"/>
      <c r="K261" s="1058"/>
    </row>
    <row r="262" spans="1:11" x14ac:dyDescent="0.25">
      <c r="A262" s="1056"/>
      <c r="B262" s="1057"/>
      <c r="C262" s="1057"/>
      <c r="D262" s="1057"/>
      <c r="E262" s="1057"/>
      <c r="F262" s="1058"/>
      <c r="G262" s="1056"/>
      <c r="H262" s="1057"/>
      <c r="I262" s="1057"/>
      <c r="J262" s="1057"/>
      <c r="K262" s="1058"/>
    </row>
    <row r="263" spans="1:11" x14ac:dyDescent="0.25">
      <c r="A263" s="1056"/>
      <c r="B263" s="1057"/>
      <c r="C263" s="1057"/>
      <c r="D263" s="1057"/>
      <c r="E263" s="1057"/>
      <c r="F263" s="1058"/>
      <c r="G263" s="1056"/>
      <c r="H263" s="1057"/>
      <c r="I263" s="1057"/>
      <c r="J263" s="1057"/>
      <c r="K263" s="1058"/>
    </row>
    <row r="264" spans="1:11" x14ac:dyDescent="0.25">
      <c r="A264" s="1056"/>
      <c r="B264" s="1057"/>
      <c r="C264" s="1057"/>
      <c r="D264" s="1057"/>
      <c r="E264" s="1057"/>
      <c r="F264" s="1058"/>
      <c r="G264" s="1056"/>
      <c r="H264" s="1057"/>
      <c r="I264" s="1057"/>
      <c r="J264" s="1057"/>
      <c r="K264" s="1058"/>
    </row>
    <row r="265" spans="1:11" x14ac:dyDescent="0.25">
      <c r="A265" s="1056"/>
      <c r="B265" s="1057"/>
      <c r="C265" s="1057"/>
      <c r="D265" s="1057"/>
      <c r="E265" s="1057"/>
      <c r="F265" s="1058"/>
      <c r="G265" s="1056"/>
      <c r="H265" s="1057"/>
      <c r="I265" s="1057"/>
      <c r="J265" s="1057"/>
      <c r="K265" s="1058"/>
    </row>
    <row r="266" spans="1:11" x14ac:dyDescent="0.25">
      <c r="A266" s="1056"/>
      <c r="B266" s="1057"/>
      <c r="C266" s="1057"/>
      <c r="D266" s="1057"/>
      <c r="E266" s="1057"/>
      <c r="F266" s="1058"/>
      <c r="G266" s="1056"/>
      <c r="H266" s="1057"/>
      <c r="I266" s="1057"/>
      <c r="J266" s="1057"/>
      <c r="K266" s="1058"/>
    </row>
    <row r="267" spans="1:11" x14ac:dyDescent="0.25">
      <c r="A267" s="1056"/>
      <c r="B267" s="1057"/>
      <c r="C267" s="1057"/>
      <c r="D267" s="1057"/>
      <c r="E267" s="1057"/>
      <c r="F267" s="1058"/>
      <c r="G267" s="1056"/>
      <c r="H267" s="1057"/>
      <c r="I267" s="1057"/>
      <c r="J267" s="1057"/>
      <c r="K267" s="1058"/>
    </row>
    <row r="268" spans="1:11" x14ac:dyDescent="0.25">
      <c r="A268" s="1056"/>
      <c r="B268" s="1057"/>
      <c r="C268" s="1057"/>
      <c r="D268" s="1057"/>
      <c r="E268" s="1057"/>
      <c r="F268" s="1058"/>
      <c r="G268" s="1056"/>
      <c r="H268" s="1057"/>
      <c r="I268" s="1057"/>
      <c r="J268" s="1057"/>
      <c r="K268" s="1058"/>
    </row>
    <row r="269" spans="1:11" x14ac:dyDescent="0.25">
      <c r="A269" s="1056"/>
      <c r="B269" s="1057"/>
      <c r="C269" s="1057"/>
      <c r="D269" s="1057"/>
      <c r="E269" s="1057"/>
      <c r="F269" s="1058"/>
      <c r="G269" s="1056"/>
      <c r="H269" s="1057"/>
      <c r="I269" s="1057"/>
      <c r="J269" s="1057"/>
      <c r="K269" s="1058"/>
    </row>
    <row r="270" spans="1:11" x14ac:dyDescent="0.25">
      <c r="A270" s="1056"/>
      <c r="B270" s="1057"/>
      <c r="C270" s="1057"/>
      <c r="D270" s="1057"/>
      <c r="E270" s="1057"/>
      <c r="F270" s="1058"/>
      <c r="G270" s="1056"/>
      <c r="H270" s="1057"/>
      <c r="I270" s="1057"/>
      <c r="J270" s="1057"/>
      <c r="K270" s="1058"/>
    </row>
    <row r="271" spans="1:11" x14ac:dyDescent="0.25">
      <c r="A271" s="1056"/>
      <c r="B271" s="1057"/>
      <c r="C271" s="1057"/>
      <c r="D271" s="1057"/>
      <c r="E271" s="1057"/>
      <c r="F271" s="1058"/>
      <c r="G271" s="1056"/>
      <c r="H271" s="1057"/>
      <c r="I271" s="1057"/>
      <c r="J271" s="1057"/>
      <c r="K271" s="1058"/>
    </row>
    <row r="272" spans="1:11" ht="15.75" thickBot="1" x14ac:dyDescent="0.3">
      <c r="A272" s="1056"/>
      <c r="B272" s="1057"/>
      <c r="C272" s="1057"/>
      <c r="D272" s="1057"/>
      <c r="E272" s="1057"/>
      <c r="F272" s="1058"/>
      <c r="G272" s="1056"/>
      <c r="H272" s="1057"/>
      <c r="I272" s="1057"/>
      <c r="J272" s="1057"/>
      <c r="K272" s="1058"/>
    </row>
    <row r="273" spans="1:11" ht="99" customHeight="1" thickBot="1" x14ac:dyDescent="0.3">
      <c r="A273" s="1092" t="s">
        <v>1399</v>
      </c>
      <c r="B273" s="1093"/>
      <c r="C273" s="1093"/>
      <c r="D273" s="1093"/>
      <c r="E273" s="1093"/>
      <c r="F273" s="1094"/>
      <c r="G273" s="1070" t="s">
        <v>1400</v>
      </c>
      <c r="H273" s="1071"/>
      <c r="I273" s="1071"/>
      <c r="J273" s="1071"/>
      <c r="K273" s="1072"/>
    </row>
    <row r="274" spans="1:11" x14ac:dyDescent="0.25">
      <c r="A274" s="1056"/>
      <c r="B274" s="1057"/>
      <c r="C274" s="1057"/>
      <c r="D274" s="1057"/>
      <c r="E274" s="1057"/>
      <c r="F274" s="1058"/>
      <c r="G274" s="1056"/>
      <c r="H274" s="1057"/>
      <c r="I274" s="1057"/>
      <c r="J274" s="1057"/>
      <c r="K274" s="1058"/>
    </row>
    <row r="275" spans="1:11" x14ac:dyDescent="0.25">
      <c r="A275" s="1056"/>
      <c r="B275" s="1057"/>
      <c r="C275" s="1057"/>
      <c r="D275" s="1057"/>
      <c r="E275" s="1057"/>
      <c r="F275" s="1058"/>
      <c r="G275" s="1056"/>
      <c r="H275" s="1057"/>
      <c r="I275" s="1057"/>
      <c r="J275" s="1057"/>
      <c r="K275" s="1058"/>
    </row>
    <row r="276" spans="1:11" x14ac:dyDescent="0.25">
      <c r="A276" s="1056"/>
      <c r="B276" s="1057"/>
      <c r="C276" s="1057"/>
      <c r="D276" s="1057"/>
      <c r="E276" s="1057"/>
      <c r="F276" s="1058"/>
      <c r="G276" s="1056"/>
      <c r="H276" s="1057"/>
      <c r="I276" s="1057"/>
      <c r="J276" s="1057"/>
      <c r="K276" s="1058"/>
    </row>
    <row r="277" spans="1:11" x14ac:dyDescent="0.25">
      <c r="A277" s="1056"/>
      <c r="B277" s="1057"/>
      <c r="C277" s="1057"/>
      <c r="D277" s="1057"/>
      <c r="E277" s="1057"/>
      <c r="F277" s="1058"/>
      <c r="G277" s="1056"/>
      <c r="H277" s="1057"/>
      <c r="I277" s="1057"/>
      <c r="J277" s="1057"/>
      <c r="K277" s="1058"/>
    </row>
    <row r="278" spans="1:11" x14ac:dyDescent="0.25">
      <c r="A278" s="1056"/>
      <c r="B278" s="1057"/>
      <c r="C278" s="1057"/>
      <c r="D278" s="1057"/>
      <c r="E278" s="1057"/>
      <c r="F278" s="1058"/>
      <c r="G278" s="1056"/>
      <c r="H278" s="1057"/>
      <c r="I278" s="1057"/>
      <c r="J278" s="1057"/>
      <c r="K278" s="1058"/>
    </row>
    <row r="279" spans="1:11" x14ac:dyDescent="0.25">
      <c r="A279" s="1056"/>
      <c r="B279" s="1057"/>
      <c r="C279" s="1057"/>
      <c r="D279" s="1057"/>
      <c r="E279" s="1057"/>
      <c r="F279" s="1058"/>
      <c r="G279" s="1056"/>
      <c r="H279" s="1057"/>
      <c r="I279" s="1057"/>
      <c r="J279" s="1057"/>
      <c r="K279" s="1058"/>
    </row>
    <row r="280" spans="1:11" x14ac:dyDescent="0.25">
      <c r="A280" s="1056"/>
      <c r="B280" s="1057"/>
      <c r="C280" s="1057"/>
      <c r="D280" s="1057"/>
      <c r="E280" s="1057"/>
      <c r="F280" s="1058"/>
      <c r="G280" s="1056"/>
      <c r="H280" s="1057"/>
      <c r="I280" s="1057"/>
      <c r="J280" s="1057"/>
      <c r="K280" s="1058"/>
    </row>
    <row r="281" spans="1:11" x14ac:dyDescent="0.25">
      <c r="A281" s="1056"/>
      <c r="B281" s="1057"/>
      <c r="C281" s="1057"/>
      <c r="D281" s="1057"/>
      <c r="E281" s="1057"/>
      <c r="F281" s="1058"/>
      <c r="G281" s="1056"/>
      <c r="H281" s="1057"/>
      <c r="I281" s="1057"/>
      <c r="J281" s="1057"/>
      <c r="K281" s="1058"/>
    </row>
    <row r="282" spans="1:11" x14ac:dyDescent="0.25">
      <c r="A282" s="1056"/>
      <c r="B282" s="1057"/>
      <c r="C282" s="1057"/>
      <c r="D282" s="1057"/>
      <c r="E282" s="1057"/>
      <c r="F282" s="1058"/>
      <c r="G282" s="1056"/>
      <c r="H282" s="1057"/>
      <c r="I282" s="1057"/>
      <c r="J282" s="1057"/>
      <c r="K282" s="1058"/>
    </row>
    <row r="283" spans="1:11" x14ac:dyDescent="0.25">
      <c r="A283" s="1056"/>
      <c r="B283" s="1057"/>
      <c r="C283" s="1057"/>
      <c r="D283" s="1057"/>
      <c r="E283" s="1057"/>
      <c r="F283" s="1058"/>
      <c r="G283" s="1056"/>
      <c r="H283" s="1057"/>
      <c r="I283" s="1057"/>
      <c r="J283" s="1057"/>
      <c r="K283" s="1058"/>
    </row>
    <row r="284" spans="1:11" x14ac:dyDescent="0.25">
      <c r="A284" s="1056"/>
      <c r="B284" s="1057"/>
      <c r="C284" s="1057"/>
      <c r="D284" s="1057"/>
      <c r="E284" s="1057"/>
      <c r="F284" s="1058"/>
      <c r="G284" s="1056"/>
      <c r="H284" s="1057"/>
      <c r="I284" s="1057"/>
      <c r="J284" s="1057"/>
      <c r="K284" s="1058"/>
    </row>
    <row r="285" spans="1:11" x14ac:dyDescent="0.25">
      <c r="A285" s="1056"/>
      <c r="B285" s="1057"/>
      <c r="C285" s="1057"/>
      <c r="D285" s="1057"/>
      <c r="E285" s="1057"/>
      <c r="F285" s="1058"/>
      <c r="G285" s="1056"/>
      <c r="H285" s="1057"/>
      <c r="I285" s="1057"/>
      <c r="J285" s="1057"/>
      <c r="K285" s="1058"/>
    </row>
    <row r="286" spans="1:11" ht="15.75" thickBot="1" x14ac:dyDescent="0.3">
      <c r="A286" s="1056"/>
      <c r="B286" s="1057"/>
      <c r="C286" s="1057"/>
      <c r="D286" s="1057"/>
      <c r="E286" s="1057"/>
      <c r="F286" s="1058"/>
      <c r="G286" s="1056"/>
      <c r="H286" s="1057"/>
      <c r="I286" s="1057"/>
      <c r="J286" s="1057"/>
      <c r="K286" s="1058"/>
    </row>
    <row r="287" spans="1:11" ht="84" customHeight="1" thickBot="1" x14ac:dyDescent="0.3">
      <c r="A287" s="1070" t="s">
        <v>1401</v>
      </c>
      <c r="B287" s="1071"/>
      <c r="C287" s="1071"/>
      <c r="D287" s="1071"/>
      <c r="E287" s="1071"/>
      <c r="F287" s="1072"/>
      <c r="G287" s="1070" t="s">
        <v>1402</v>
      </c>
      <c r="H287" s="1071"/>
      <c r="I287" s="1071"/>
      <c r="J287" s="1071"/>
      <c r="K287" s="1072"/>
    </row>
    <row r="288" spans="1:11" x14ac:dyDescent="0.25">
      <c r="A288" s="1056"/>
      <c r="B288" s="1057"/>
      <c r="C288" s="1057"/>
      <c r="D288" s="1057"/>
      <c r="E288" s="1057"/>
      <c r="F288" s="1058"/>
      <c r="G288" s="1056"/>
      <c r="H288" s="1057"/>
      <c r="I288" s="1057"/>
      <c r="J288" s="1057"/>
      <c r="K288" s="1058"/>
    </row>
    <row r="289" spans="1:11" x14ac:dyDescent="0.25">
      <c r="A289" s="1056"/>
      <c r="B289" s="1057"/>
      <c r="C289" s="1057"/>
      <c r="D289" s="1057"/>
      <c r="E289" s="1057"/>
      <c r="F289" s="1058"/>
      <c r="G289" s="1056"/>
      <c r="H289" s="1057"/>
      <c r="I289" s="1057"/>
      <c r="J289" s="1057"/>
      <c r="K289" s="1058"/>
    </row>
    <row r="290" spans="1:11" x14ac:dyDescent="0.25">
      <c r="A290" s="1056"/>
      <c r="B290" s="1057"/>
      <c r="C290" s="1057"/>
      <c r="D290" s="1057"/>
      <c r="E290" s="1057"/>
      <c r="F290" s="1058"/>
      <c r="G290" s="1056"/>
      <c r="H290" s="1057"/>
      <c r="I290" s="1057"/>
      <c r="J290" s="1057"/>
      <c r="K290" s="1058"/>
    </row>
    <row r="291" spans="1:11" x14ac:dyDescent="0.25">
      <c r="A291" s="1056"/>
      <c r="B291" s="1057"/>
      <c r="C291" s="1057"/>
      <c r="D291" s="1057"/>
      <c r="E291" s="1057"/>
      <c r="F291" s="1058"/>
      <c r="G291" s="1056"/>
      <c r="H291" s="1057"/>
      <c r="I291" s="1057"/>
      <c r="J291" s="1057"/>
      <c r="K291" s="1058"/>
    </row>
    <row r="292" spans="1:11" x14ac:dyDescent="0.25">
      <c r="A292" s="1056"/>
      <c r="B292" s="1057"/>
      <c r="C292" s="1057"/>
      <c r="D292" s="1057"/>
      <c r="E292" s="1057"/>
      <c r="F292" s="1058"/>
      <c r="G292" s="1056"/>
      <c r="H292" s="1057"/>
      <c r="I292" s="1057"/>
      <c r="J292" s="1057"/>
      <c r="K292" s="1058"/>
    </row>
    <row r="293" spans="1:11" x14ac:dyDescent="0.25">
      <c r="A293" s="1056"/>
      <c r="B293" s="1057"/>
      <c r="C293" s="1057"/>
      <c r="D293" s="1057"/>
      <c r="E293" s="1057"/>
      <c r="F293" s="1058"/>
      <c r="G293" s="1056"/>
      <c r="H293" s="1057"/>
      <c r="I293" s="1057"/>
      <c r="J293" s="1057"/>
      <c r="K293" s="1058"/>
    </row>
    <row r="294" spans="1:11" x14ac:dyDescent="0.25">
      <c r="A294" s="1056"/>
      <c r="B294" s="1057"/>
      <c r="C294" s="1057"/>
      <c r="D294" s="1057"/>
      <c r="E294" s="1057"/>
      <c r="F294" s="1058"/>
      <c r="G294" s="1056"/>
      <c r="H294" s="1057"/>
      <c r="I294" s="1057"/>
      <c r="J294" s="1057"/>
      <c r="K294" s="1058"/>
    </row>
    <row r="295" spans="1:11" x14ac:dyDescent="0.25">
      <c r="A295" s="1056"/>
      <c r="B295" s="1057"/>
      <c r="C295" s="1057"/>
      <c r="D295" s="1057"/>
      <c r="E295" s="1057"/>
      <c r="F295" s="1058"/>
      <c r="G295" s="1056"/>
      <c r="H295" s="1057"/>
      <c r="I295" s="1057"/>
      <c r="J295" s="1057"/>
      <c r="K295" s="1058"/>
    </row>
    <row r="296" spans="1:11" x14ac:dyDescent="0.25">
      <c r="A296" s="1056"/>
      <c r="B296" s="1057"/>
      <c r="C296" s="1057"/>
      <c r="D296" s="1057"/>
      <c r="E296" s="1057"/>
      <c r="F296" s="1058"/>
      <c r="G296" s="1056"/>
      <c r="H296" s="1057"/>
      <c r="I296" s="1057"/>
      <c r="J296" s="1057"/>
      <c r="K296" s="1058"/>
    </row>
    <row r="297" spans="1:11" x14ac:dyDescent="0.25">
      <c r="A297" s="1056"/>
      <c r="B297" s="1057"/>
      <c r="C297" s="1057"/>
      <c r="D297" s="1057"/>
      <c r="E297" s="1057"/>
      <c r="F297" s="1058"/>
      <c r="G297" s="1056"/>
      <c r="H297" s="1057"/>
      <c r="I297" s="1057"/>
      <c r="J297" s="1057"/>
      <c r="K297" s="1058"/>
    </row>
    <row r="298" spans="1:11" x14ac:dyDescent="0.25">
      <c r="A298" s="1056"/>
      <c r="B298" s="1057"/>
      <c r="C298" s="1057"/>
      <c r="D298" s="1057"/>
      <c r="E298" s="1057"/>
      <c r="F298" s="1058"/>
      <c r="G298" s="1056"/>
      <c r="H298" s="1057"/>
      <c r="I298" s="1057"/>
      <c r="J298" s="1057"/>
      <c r="K298" s="1058"/>
    </row>
    <row r="299" spans="1:11" x14ac:dyDescent="0.25">
      <c r="A299" s="1056"/>
      <c r="B299" s="1057"/>
      <c r="C299" s="1057"/>
      <c r="D299" s="1057"/>
      <c r="E299" s="1057"/>
      <c r="F299" s="1058"/>
      <c r="G299" s="1056"/>
      <c r="H299" s="1057"/>
      <c r="I299" s="1057"/>
      <c r="J299" s="1057"/>
      <c r="K299" s="1058"/>
    </row>
    <row r="300" spans="1:11" ht="15.75" thickBot="1" x14ac:dyDescent="0.3">
      <c r="A300" s="1056"/>
      <c r="B300" s="1057"/>
      <c r="C300" s="1057"/>
      <c r="D300" s="1057"/>
      <c r="E300" s="1057"/>
      <c r="F300" s="1058"/>
      <c r="G300" s="1056"/>
      <c r="H300" s="1057"/>
      <c r="I300" s="1057"/>
      <c r="J300" s="1057"/>
      <c r="K300" s="1058"/>
    </row>
    <row r="301" spans="1:11" ht="84" customHeight="1" thickBot="1" x14ac:dyDescent="0.3">
      <c r="A301" s="1092" t="s">
        <v>1403</v>
      </c>
      <c r="B301" s="1093"/>
      <c r="C301" s="1093"/>
      <c r="D301" s="1093"/>
      <c r="E301" s="1093"/>
      <c r="F301" s="1094"/>
      <c r="G301" s="1070" t="s">
        <v>1404</v>
      </c>
      <c r="H301" s="1071"/>
      <c r="I301" s="1071"/>
      <c r="J301" s="1071"/>
      <c r="K301" s="1072"/>
    </row>
    <row r="302" spans="1:11" x14ac:dyDescent="0.25">
      <c r="A302" s="1056"/>
      <c r="B302" s="1057"/>
      <c r="C302" s="1057"/>
      <c r="D302" s="1057"/>
      <c r="E302" s="1057"/>
      <c r="F302" s="1058"/>
      <c r="G302" s="1056"/>
      <c r="H302" s="1057"/>
      <c r="I302" s="1057"/>
      <c r="J302" s="1057"/>
      <c r="K302" s="1058"/>
    </row>
    <row r="303" spans="1:11" x14ac:dyDescent="0.25">
      <c r="A303" s="1056"/>
      <c r="B303" s="1057"/>
      <c r="C303" s="1057"/>
      <c r="D303" s="1057"/>
      <c r="E303" s="1057"/>
      <c r="F303" s="1058"/>
      <c r="G303" s="1056"/>
      <c r="H303" s="1057"/>
      <c r="I303" s="1057"/>
      <c r="J303" s="1057"/>
      <c r="K303" s="1058"/>
    </row>
    <row r="304" spans="1:11" x14ac:dyDescent="0.25">
      <c r="A304" s="1056"/>
      <c r="B304" s="1057"/>
      <c r="C304" s="1057"/>
      <c r="D304" s="1057"/>
      <c r="E304" s="1057"/>
      <c r="F304" s="1058"/>
      <c r="G304" s="1056"/>
      <c r="H304" s="1057"/>
      <c r="I304" s="1057"/>
      <c r="J304" s="1057"/>
      <c r="K304" s="1058"/>
    </row>
    <row r="305" spans="1:11" x14ac:dyDescent="0.25">
      <c r="A305" s="1056"/>
      <c r="B305" s="1057"/>
      <c r="C305" s="1057"/>
      <c r="D305" s="1057"/>
      <c r="E305" s="1057"/>
      <c r="F305" s="1058"/>
      <c r="G305" s="1056"/>
      <c r="H305" s="1057"/>
      <c r="I305" s="1057"/>
      <c r="J305" s="1057"/>
      <c r="K305" s="1058"/>
    </row>
    <row r="306" spans="1:11" x14ac:dyDescent="0.25">
      <c r="A306" s="1056"/>
      <c r="B306" s="1057"/>
      <c r="C306" s="1057"/>
      <c r="D306" s="1057"/>
      <c r="E306" s="1057"/>
      <c r="F306" s="1058"/>
      <c r="G306" s="1056"/>
      <c r="H306" s="1057"/>
      <c r="I306" s="1057"/>
      <c r="J306" s="1057"/>
      <c r="K306" s="1058"/>
    </row>
    <row r="307" spans="1:11" x14ac:dyDescent="0.25">
      <c r="A307" s="1056"/>
      <c r="B307" s="1057"/>
      <c r="C307" s="1057"/>
      <c r="D307" s="1057"/>
      <c r="E307" s="1057"/>
      <c r="F307" s="1058"/>
      <c r="G307" s="1056"/>
      <c r="H307" s="1057"/>
      <c r="I307" s="1057"/>
      <c r="J307" s="1057"/>
      <c r="K307" s="1058"/>
    </row>
    <row r="308" spans="1:11" x14ac:dyDescent="0.25">
      <c r="A308" s="1056"/>
      <c r="B308" s="1057"/>
      <c r="C308" s="1057"/>
      <c r="D308" s="1057"/>
      <c r="E308" s="1057"/>
      <c r="F308" s="1058"/>
      <c r="G308" s="1056"/>
      <c r="H308" s="1057"/>
      <c r="I308" s="1057"/>
      <c r="J308" s="1057"/>
      <c r="K308" s="1058"/>
    </row>
    <row r="309" spans="1:11" x14ac:dyDescent="0.25">
      <c r="A309" s="1056"/>
      <c r="B309" s="1057"/>
      <c r="C309" s="1057"/>
      <c r="D309" s="1057"/>
      <c r="E309" s="1057"/>
      <c r="F309" s="1058"/>
      <c r="G309" s="1056"/>
      <c r="H309" s="1057"/>
      <c r="I309" s="1057"/>
      <c r="J309" s="1057"/>
      <c r="K309" s="1058"/>
    </row>
    <row r="310" spans="1:11" x14ac:dyDescent="0.25">
      <c r="A310" s="1056"/>
      <c r="B310" s="1057"/>
      <c r="C310" s="1057"/>
      <c r="D310" s="1057"/>
      <c r="E310" s="1057"/>
      <c r="F310" s="1058"/>
      <c r="G310" s="1056"/>
      <c r="H310" s="1057"/>
      <c r="I310" s="1057"/>
      <c r="J310" s="1057"/>
      <c r="K310" s="1058"/>
    </row>
    <row r="311" spans="1:11" x14ac:dyDescent="0.25">
      <c r="A311" s="1056"/>
      <c r="B311" s="1057"/>
      <c r="C311" s="1057"/>
      <c r="D311" s="1057"/>
      <c r="E311" s="1057"/>
      <c r="F311" s="1058"/>
      <c r="G311" s="1056"/>
      <c r="H311" s="1057"/>
      <c r="I311" s="1057"/>
      <c r="J311" s="1057"/>
      <c r="K311" s="1058"/>
    </row>
    <row r="312" spans="1:11" x14ac:dyDescent="0.25">
      <c r="A312" s="1056"/>
      <c r="B312" s="1057"/>
      <c r="C312" s="1057"/>
      <c r="D312" s="1057"/>
      <c r="E312" s="1057"/>
      <c r="F312" s="1058"/>
      <c r="G312" s="1056"/>
      <c r="H312" s="1057"/>
      <c r="I312" s="1057"/>
      <c r="J312" s="1057"/>
      <c r="K312" s="1058"/>
    </row>
    <row r="313" spans="1:11" x14ac:dyDescent="0.25">
      <c r="A313" s="1056"/>
      <c r="B313" s="1057"/>
      <c r="C313" s="1057"/>
      <c r="D313" s="1057"/>
      <c r="E313" s="1057"/>
      <c r="F313" s="1058"/>
      <c r="G313" s="1056"/>
      <c r="H313" s="1057"/>
      <c r="I313" s="1057"/>
      <c r="J313" s="1057"/>
      <c r="K313" s="1058"/>
    </row>
    <row r="314" spans="1:11" ht="15.75" thickBot="1" x14ac:dyDescent="0.3">
      <c r="A314" s="1056"/>
      <c r="B314" s="1057"/>
      <c r="C314" s="1057"/>
      <c r="D314" s="1057"/>
      <c r="E314" s="1057"/>
      <c r="F314" s="1058"/>
      <c r="G314" s="1056"/>
      <c r="H314" s="1057"/>
      <c r="I314" s="1057"/>
      <c r="J314" s="1057"/>
      <c r="K314" s="1058"/>
    </row>
    <row r="315" spans="1:11" ht="92.25" customHeight="1" thickBot="1" x14ac:dyDescent="0.3">
      <c r="A315" s="1070" t="s">
        <v>1405</v>
      </c>
      <c r="B315" s="1071"/>
      <c r="C315" s="1071"/>
      <c r="D315" s="1071"/>
      <c r="E315" s="1071"/>
      <c r="F315" s="1072"/>
      <c r="G315" s="1070" t="s">
        <v>1406</v>
      </c>
      <c r="H315" s="1071"/>
      <c r="I315" s="1071"/>
      <c r="J315" s="1071"/>
      <c r="K315" s="1072"/>
    </row>
    <row r="316" spans="1:11" x14ac:dyDescent="0.25">
      <c r="A316" s="1056"/>
      <c r="B316" s="1057"/>
      <c r="C316" s="1057"/>
      <c r="D316" s="1057"/>
      <c r="E316" s="1057"/>
      <c r="F316" s="1058"/>
      <c r="G316" s="1056"/>
      <c r="H316" s="1057"/>
      <c r="I316" s="1057"/>
      <c r="J316" s="1057"/>
      <c r="K316" s="1058"/>
    </row>
    <row r="317" spans="1:11" x14ac:dyDescent="0.25">
      <c r="A317" s="1056"/>
      <c r="B317" s="1057"/>
      <c r="C317" s="1057"/>
      <c r="D317" s="1057"/>
      <c r="E317" s="1057"/>
      <c r="F317" s="1058"/>
      <c r="G317" s="1056"/>
      <c r="H317" s="1057"/>
      <c r="I317" s="1057"/>
      <c r="J317" s="1057"/>
      <c r="K317" s="1058"/>
    </row>
    <row r="318" spans="1:11" x14ac:dyDescent="0.25">
      <c r="A318" s="1056"/>
      <c r="B318" s="1057"/>
      <c r="C318" s="1057"/>
      <c r="D318" s="1057"/>
      <c r="E318" s="1057"/>
      <c r="F318" s="1058"/>
      <c r="G318" s="1056"/>
      <c r="H318" s="1057"/>
      <c r="I318" s="1057"/>
      <c r="J318" s="1057"/>
      <c r="K318" s="1058"/>
    </row>
    <row r="319" spans="1:11" x14ac:dyDescent="0.25">
      <c r="A319" s="1056"/>
      <c r="B319" s="1057"/>
      <c r="C319" s="1057"/>
      <c r="D319" s="1057"/>
      <c r="E319" s="1057"/>
      <c r="F319" s="1058"/>
      <c r="G319" s="1056"/>
      <c r="H319" s="1057"/>
      <c r="I319" s="1057"/>
      <c r="J319" s="1057"/>
      <c r="K319" s="1058"/>
    </row>
    <row r="320" spans="1:11" x14ac:dyDescent="0.25">
      <c r="A320" s="1056"/>
      <c r="B320" s="1057"/>
      <c r="C320" s="1057"/>
      <c r="D320" s="1057"/>
      <c r="E320" s="1057"/>
      <c r="F320" s="1058"/>
      <c r="G320" s="1056"/>
      <c r="H320" s="1057"/>
      <c r="I320" s="1057"/>
      <c r="J320" s="1057"/>
      <c r="K320" s="1058"/>
    </row>
    <row r="321" spans="1:11" x14ac:dyDescent="0.25">
      <c r="A321" s="1056"/>
      <c r="B321" s="1057"/>
      <c r="C321" s="1057"/>
      <c r="D321" s="1057"/>
      <c r="E321" s="1057"/>
      <c r="F321" s="1058"/>
      <c r="G321" s="1056"/>
      <c r="H321" s="1057"/>
      <c r="I321" s="1057"/>
      <c r="J321" s="1057"/>
      <c r="K321" s="1058"/>
    </row>
    <row r="322" spans="1:11" x14ac:dyDescent="0.25">
      <c r="A322" s="1056"/>
      <c r="B322" s="1057"/>
      <c r="C322" s="1057"/>
      <c r="D322" s="1057"/>
      <c r="E322" s="1057"/>
      <c r="F322" s="1058"/>
      <c r="G322" s="1056"/>
      <c r="H322" s="1057"/>
      <c r="I322" s="1057"/>
      <c r="J322" s="1057"/>
      <c r="K322" s="1058"/>
    </row>
    <row r="323" spans="1:11" x14ac:dyDescent="0.25">
      <c r="A323" s="1056"/>
      <c r="B323" s="1057"/>
      <c r="C323" s="1057"/>
      <c r="D323" s="1057"/>
      <c r="E323" s="1057"/>
      <c r="F323" s="1058"/>
      <c r="G323" s="1056"/>
      <c r="H323" s="1057"/>
      <c r="I323" s="1057"/>
      <c r="J323" s="1057"/>
      <c r="K323" s="1058"/>
    </row>
    <row r="324" spans="1:11" x14ac:dyDescent="0.25">
      <c r="A324" s="1056"/>
      <c r="B324" s="1057"/>
      <c r="C324" s="1057"/>
      <c r="D324" s="1057"/>
      <c r="E324" s="1057"/>
      <c r="F324" s="1058"/>
      <c r="G324" s="1056"/>
      <c r="H324" s="1057"/>
      <c r="I324" s="1057"/>
      <c r="J324" s="1057"/>
      <c r="K324" s="1058"/>
    </row>
    <row r="325" spans="1:11" x14ac:dyDescent="0.25">
      <c r="A325" s="1056"/>
      <c r="B325" s="1057"/>
      <c r="C325" s="1057"/>
      <c r="D325" s="1057"/>
      <c r="E325" s="1057"/>
      <c r="F325" s="1058"/>
      <c r="G325" s="1056"/>
      <c r="H325" s="1057"/>
      <c r="I325" s="1057"/>
      <c r="J325" s="1057"/>
      <c r="K325" s="1058"/>
    </row>
    <row r="326" spans="1:11" x14ac:dyDescent="0.25">
      <c r="A326" s="1056"/>
      <c r="B326" s="1057"/>
      <c r="C326" s="1057"/>
      <c r="D326" s="1057"/>
      <c r="E326" s="1057"/>
      <c r="F326" s="1058"/>
      <c r="G326" s="1056"/>
      <c r="H326" s="1057"/>
      <c r="I326" s="1057"/>
      <c r="J326" s="1057"/>
      <c r="K326" s="1058"/>
    </row>
    <row r="327" spans="1:11" x14ac:dyDescent="0.25">
      <c r="A327" s="1056"/>
      <c r="B327" s="1057"/>
      <c r="C327" s="1057"/>
      <c r="D327" s="1057"/>
      <c r="E327" s="1057"/>
      <c r="F327" s="1058"/>
      <c r="G327" s="1056"/>
      <c r="H327" s="1057"/>
      <c r="I327" s="1057"/>
      <c r="J327" s="1057"/>
      <c r="K327" s="1058"/>
    </row>
    <row r="328" spans="1:11" ht="15.75" thickBot="1" x14ac:dyDescent="0.3">
      <c r="A328" s="1056"/>
      <c r="B328" s="1057"/>
      <c r="C328" s="1057"/>
      <c r="D328" s="1057"/>
      <c r="E328" s="1057"/>
      <c r="F328" s="1058"/>
      <c r="G328" s="1056"/>
      <c r="H328" s="1057"/>
      <c r="I328" s="1057"/>
      <c r="J328" s="1057"/>
      <c r="K328" s="1058"/>
    </row>
    <row r="329" spans="1:11" ht="73.5" customHeight="1" thickBot="1" x14ac:dyDescent="0.3">
      <c r="A329" s="1092" t="s">
        <v>1407</v>
      </c>
      <c r="B329" s="1093"/>
      <c r="C329" s="1093"/>
      <c r="D329" s="1093"/>
      <c r="E329" s="1093"/>
      <c r="F329" s="1094"/>
      <c r="G329" s="1070" t="s">
        <v>1408</v>
      </c>
      <c r="H329" s="1071"/>
      <c r="I329" s="1071"/>
      <c r="J329" s="1071"/>
      <c r="K329" s="1072"/>
    </row>
    <row r="330" spans="1:11" x14ac:dyDescent="0.25">
      <c r="A330" s="1056"/>
      <c r="B330" s="1057"/>
      <c r="C330" s="1057"/>
      <c r="D330" s="1057"/>
      <c r="E330" s="1057"/>
      <c r="F330" s="1058"/>
      <c r="G330" s="1056"/>
      <c r="H330" s="1057"/>
      <c r="I330" s="1057"/>
      <c r="J330" s="1057"/>
      <c r="K330" s="1058"/>
    </row>
    <row r="331" spans="1:11" x14ac:dyDescent="0.25">
      <c r="A331" s="1056"/>
      <c r="B331" s="1057"/>
      <c r="C331" s="1057"/>
      <c r="D331" s="1057"/>
      <c r="E331" s="1057"/>
      <c r="F331" s="1058"/>
      <c r="G331" s="1056"/>
      <c r="H331" s="1057"/>
      <c r="I331" s="1057"/>
      <c r="J331" s="1057"/>
      <c r="K331" s="1058"/>
    </row>
    <row r="332" spans="1:11" x14ac:dyDescent="0.25">
      <c r="A332" s="1056"/>
      <c r="B332" s="1057"/>
      <c r="C332" s="1057"/>
      <c r="D332" s="1057"/>
      <c r="E332" s="1057"/>
      <c r="F332" s="1058"/>
      <c r="G332" s="1056"/>
      <c r="H332" s="1057"/>
      <c r="I332" s="1057"/>
      <c r="J332" s="1057"/>
      <c r="K332" s="1058"/>
    </row>
    <row r="333" spans="1:11" x14ac:dyDescent="0.25">
      <c r="A333" s="1056"/>
      <c r="B333" s="1057"/>
      <c r="C333" s="1057"/>
      <c r="D333" s="1057"/>
      <c r="E333" s="1057"/>
      <c r="F333" s="1058"/>
      <c r="G333" s="1056"/>
      <c r="H333" s="1057"/>
      <c r="I333" s="1057"/>
      <c r="J333" s="1057"/>
      <c r="K333" s="1058"/>
    </row>
    <row r="334" spans="1:11" x14ac:dyDescent="0.25">
      <c r="A334" s="1056"/>
      <c r="B334" s="1057"/>
      <c r="C334" s="1057"/>
      <c r="D334" s="1057"/>
      <c r="E334" s="1057"/>
      <c r="F334" s="1058"/>
      <c r="G334" s="1056"/>
      <c r="H334" s="1057"/>
      <c r="I334" s="1057"/>
      <c r="J334" s="1057"/>
      <c r="K334" s="1058"/>
    </row>
    <row r="335" spans="1:11" x14ac:dyDescent="0.25">
      <c r="A335" s="1056"/>
      <c r="B335" s="1057"/>
      <c r="C335" s="1057"/>
      <c r="D335" s="1057"/>
      <c r="E335" s="1057"/>
      <c r="F335" s="1058"/>
      <c r="G335" s="1056"/>
      <c r="H335" s="1057"/>
      <c r="I335" s="1057"/>
      <c r="J335" s="1057"/>
      <c r="K335" s="1058"/>
    </row>
    <row r="336" spans="1:11" x14ac:dyDescent="0.25">
      <c r="A336" s="1056"/>
      <c r="B336" s="1057"/>
      <c r="C336" s="1057"/>
      <c r="D336" s="1057"/>
      <c r="E336" s="1057"/>
      <c r="F336" s="1058"/>
      <c r="G336" s="1056"/>
      <c r="H336" s="1057"/>
      <c r="I336" s="1057"/>
      <c r="J336" s="1057"/>
      <c r="K336" s="1058"/>
    </row>
    <row r="337" spans="1:11" x14ac:dyDescent="0.25">
      <c r="A337" s="1056"/>
      <c r="B337" s="1057"/>
      <c r="C337" s="1057"/>
      <c r="D337" s="1057"/>
      <c r="E337" s="1057"/>
      <c r="F337" s="1058"/>
      <c r="G337" s="1056"/>
      <c r="H337" s="1057"/>
      <c r="I337" s="1057"/>
      <c r="J337" s="1057"/>
      <c r="K337" s="1058"/>
    </row>
    <row r="338" spans="1:11" x14ac:dyDescent="0.25">
      <c r="A338" s="1056"/>
      <c r="B338" s="1057"/>
      <c r="C338" s="1057"/>
      <c r="D338" s="1057"/>
      <c r="E338" s="1057"/>
      <c r="F338" s="1058"/>
      <c r="G338" s="1056"/>
      <c r="H338" s="1057"/>
      <c r="I338" s="1057"/>
      <c r="J338" s="1057"/>
      <c r="K338" s="1058"/>
    </row>
    <row r="339" spans="1:11" x14ac:dyDescent="0.25">
      <c r="A339" s="1056"/>
      <c r="B339" s="1057"/>
      <c r="C339" s="1057"/>
      <c r="D339" s="1057"/>
      <c r="E339" s="1057"/>
      <c r="F339" s="1058"/>
      <c r="G339" s="1056"/>
      <c r="H339" s="1057"/>
      <c r="I339" s="1057"/>
      <c r="J339" s="1057"/>
      <c r="K339" s="1058"/>
    </row>
    <row r="340" spans="1:11" x14ac:dyDescent="0.25">
      <c r="A340" s="1056"/>
      <c r="B340" s="1057"/>
      <c r="C340" s="1057"/>
      <c r="D340" s="1057"/>
      <c r="E340" s="1057"/>
      <c r="F340" s="1058"/>
      <c r="G340" s="1056"/>
      <c r="H340" s="1057"/>
      <c r="I340" s="1057"/>
      <c r="J340" s="1057"/>
      <c r="K340" s="1058"/>
    </row>
    <row r="341" spans="1:11" x14ac:dyDescent="0.25">
      <c r="A341" s="1056"/>
      <c r="B341" s="1057"/>
      <c r="C341" s="1057"/>
      <c r="D341" s="1057"/>
      <c r="E341" s="1057"/>
      <c r="F341" s="1058"/>
      <c r="G341" s="1056"/>
      <c r="H341" s="1057"/>
      <c r="I341" s="1057"/>
      <c r="J341" s="1057"/>
      <c r="K341" s="1058"/>
    </row>
    <row r="342" spans="1:11" ht="15.75" thickBot="1" x14ac:dyDescent="0.3">
      <c r="A342" s="1056"/>
      <c r="B342" s="1057"/>
      <c r="C342" s="1057"/>
      <c r="D342" s="1057"/>
      <c r="E342" s="1057"/>
      <c r="F342" s="1058"/>
      <c r="G342" s="1056"/>
      <c r="H342" s="1057"/>
      <c r="I342" s="1057"/>
      <c r="J342" s="1057"/>
      <c r="K342" s="1058"/>
    </row>
    <row r="343" spans="1:11" ht="111" customHeight="1" thickBot="1" x14ac:dyDescent="0.3">
      <c r="A343" s="1070" t="s">
        <v>1409</v>
      </c>
      <c r="B343" s="1071"/>
      <c r="C343" s="1071"/>
      <c r="D343" s="1071"/>
      <c r="E343" s="1071"/>
      <c r="F343" s="1072"/>
      <c r="G343" s="1070" t="s">
        <v>1410</v>
      </c>
      <c r="H343" s="1071"/>
      <c r="I343" s="1071"/>
      <c r="J343" s="1071"/>
      <c r="K343" s="1072"/>
    </row>
    <row r="344" spans="1:11" x14ac:dyDescent="0.25">
      <c r="A344" s="1056"/>
      <c r="B344" s="1057"/>
      <c r="C344" s="1057"/>
      <c r="D344" s="1057"/>
      <c r="E344" s="1057"/>
      <c r="F344" s="1058"/>
      <c r="G344" s="1056"/>
      <c r="H344" s="1057"/>
      <c r="I344" s="1057"/>
      <c r="J344" s="1057"/>
      <c r="K344" s="1058"/>
    </row>
    <row r="345" spans="1:11" x14ac:dyDescent="0.25">
      <c r="A345" s="1056"/>
      <c r="B345" s="1057"/>
      <c r="C345" s="1057"/>
      <c r="D345" s="1057"/>
      <c r="E345" s="1057"/>
      <c r="F345" s="1058"/>
      <c r="G345" s="1056"/>
      <c r="H345" s="1057"/>
      <c r="I345" s="1057"/>
      <c r="J345" s="1057"/>
      <c r="K345" s="1058"/>
    </row>
    <row r="346" spans="1:11" x14ac:dyDescent="0.25">
      <c r="A346" s="1056"/>
      <c r="B346" s="1057"/>
      <c r="C346" s="1057"/>
      <c r="D346" s="1057"/>
      <c r="E346" s="1057"/>
      <c r="F346" s="1058"/>
      <c r="G346" s="1056"/>
      <c r="H346" s="1057"/>
      <c r="I346" s="1057"/>
      <c r="J346" s="1057"/>
      <c r="K346" s="1058"/>
    </row>
    <row r="347" spans="1:11" x14ac:dyDescent="0.25">
      <c r="A347" s="1056"/>
      <c r="B347" s="1057"/>
      <c r="C347" s="1057"/>
      <c r="D347" s="1057"/>
      <c r="E347" s="1057"/>
      <c r="F347" s="1058"/>
      <c r="G347" s="1056"/>
      <c r="H347" s="1057"/>
      <c r="I347" s="1057"/>
      <c r="J347" s="1057"/>
      <c r="K347" s="1058"/>
    </row>
    <row r="348" spans="1:11" x14ac:dyDescent="0.25">
      <c r="A348" s="1056"/>
      <c r="B348" s="1057"/>
      <c r="C348" s="1057"/>
      <c r="D348" s="1057"/>
      <c r="E348" s="1057"/>
      <c r="F348" s="1058"/>
      <c r="G348" s="1056"/>
      <c r="H348" s="1057"/>
      <c r="I348" s="1057"/>
      <c r="J348" s="1057"/>
      <c r="K348" s="1058"/>
    </row>
    <row r="349" spans="1:11" x14ac:dyDescent="0.25">
      <c r="A349" s="1056"/>
      <c r="B349" s="1057"/>
      <c r="C349" s="1057"/>
      <c r="D349" s="1057"/>
      <c r="E349" s="1057"/>
      <c r="F349" s="1058"/>
      <c r="G349" s="1056"/>
      <c r="H349" s="1057"/>
      <c r="I349" s="1057"/>
      <c r="J349" s="1057"/>
      <c r="K349" s="1058"/>
    </row>
    <row r="350" spans="1:11" x14ac:dyDescent="0.25">
      <c r="A350" s="1056"/>
      <c r="B350" s="1057"/>
      <c r="C350" s="1057"/>
      <c r="D350" s="1057"/>
      <c r="E350" s="1057"/>
      <c r="F350" s="1058"/>
      <c r="G350" s="1056"/>
      <c r="H350" s="1057"/>
      <c r="I350" s="1057"/>
      <c r="J350" s="1057"/>
      <c r="K350" s="1058"/>
    </row>
    <row r="351" spans="1:11" x14ac:dyDescent="0.25">
      <c r="A351" s="1056"/>
      <c r="B351" s="1057"/>
      <c r="C351" s="1057"/>
      <c r="D351" s="1057"/>
      <c r="E351" s="1057"/>
      <c r="F351" s="1058"/>
      <c r="G351" s="1056"/>
      <c r="H351" s="1057"/>
      <c r="I351" s="1057"/>
      <c r="J351" s="1057"/>
      <c r="K351" s="1058"/>
    </row>
    <row r="352" spans="1:11" x14ac:dyDescent="0.25">
      <c r="A352" s="1056"/>
      <c r="B352" s="1057"/>
      <c r="C352" s="1057"/>
      <c r="D352" s="1057"/>
      <c r="E352" s="1057"/>
      <c r="F352" s="1058"/>
      <c r="G352" s="1056"/>
      <c r="H352" s="1057"/>
      <c r="I352" s="1057"/>
      <c r="J352" s="1057"/>
      <c r="K352" s="1058"/>
    </row>
    <row r="353" spans="1:11" x14ac:dyDescent="0.25">
      <c r="A353" s="1056"/>
      <c r="B353" s="1057"/>
      <c r="C353" s="1057"/>
      <c r="D353" s="1057"/>
      <c r="E353" s="1057"/>
      <c r="F353" s="1058"/>
      <c r="G353" s="1056"/>
      <c r="H353" s="1057"/>
      <c r="I353" s="1057"/>
      <c r="J353" s="1057"/>
      <c r="K353" s="1058"/>
    </row>
    <row r="354" spans="1:11" x14ac:dyDescent="0.25">
      <c r="A354" s="1056"/>
      <c r="B354" s="1057"/>
      <c r="C354" s="1057"/>
      <c r="D354" s="1057"/>
      <c r="E354" s="1057"/>
      <c r="F354" s="1058"/>
      <c r="G354" s="1056"/>
      <c r="H354" s="1057"/>
      <c r="I354" s="1057"/>
      <c r="J354" s="1057"/>
      <c r="K354" s="1058"/>
    </row>
    <row r="355" spans="1:11" x14ac:dyDescent="0.25">
      <c r="A355" s="1056"/>
      <c r="B355" s="1057"/>
      <c r="C355" s="1057"/>
      <c r="D355" s="1057"/>
      <c r="E355" s="1057"/>
      <c r="F355" s="1058"/>
      <c r="G355" s="1056"/>
      <c r="H355" s="1057"/>
      <c r="I355" s="1057"/>
      <c r="J355" s="1057"/>
      <c r="K355" s="1058"/>
    </row>
    <row r="356" spans="1:11" ht="15.75" thickBot="1" x14ac:dyDescent="0.3">
      <c r="A356" s="1056"/>
      <c r="B356" s="1057"/>
      <c r="C356" s="1057"/>
      <c r="D356" s="1057"/>
      <c r="E356" s="1057"/>
      <c r="F356" s="1058"/>
      <c r="G356" s="1056"/>
      <c r="H356" s="1057"/>
      <c r="I356" s="1057"/>
      <c r="J356" s="1057"/>
      <c r="K356" s="1058"/>
    </row>
    <row r="357" spans="1:11" ht="126" customHeight="1" thickBot="1" x14ac:dyDescent="0.3">
      <c r="A357" s="1092" t="s">
        <v>1411</v>
      </c>
      <c r="B357" s="1093"/>
      <c r="C357" s="1093"/>
      <c r="D357" s="1093"/>
      <c r="E357" s="1093"/>
      <c r="F357" s="1094"/>
      <c r="G357" s="1070" t="s">
        <v>1412</v>
      </c>
      <c r="H357" s="1071"/>
      <c r="I357" s="1071"/>
      <c r="J357" s="1071"/>
      <c r="K357" s="1072"/>
    </row>
    <row r="358" spans="1:11" x14ac:dyDescent="0.25">
      <c r="A358" s="1056"/>
      <c r="B358" s="1057"/>
      <c r="C358" s="1057"/>
      <c r="D358" s="1057"/>
      <c r="E358" s="1057"/>
      <c r="F358" s="1058"/>
      <c r="G358" s="1056"/>
      <c r="H358" s="1057"/>
      <c r="I358" s="1057"/>
      <c r="J358" s="1057"/>
      <c r="K358" s="1058"/>
    </row>
    <row r="359" spans="1:11" x14ac:dyDescent="0.25">
      <c r="A359" s="1056"/>
      <c r="B359" s="1057"/>
      <c r="C359" s="1057"/>
      <c r="D359" s="1057"/>
      <c r="E359" s="1057"/>
      <c r="F359" s="1058"/>
      <c r="G359" s="1056"/>
      <c r="H359" s="1057"/>
      <c r="I359" s="1057"/>
      <c r="J359" s="1057"/>
      <c r="K359" s="1058"/>
    </row>
    <row r="360" spans="1:11" x14ac:dyDescent="0.25">
      <c r="A360" s="1056"/>
      <c r="B360" s="1057"/>
      <c r="C360" s="1057"/>
      <c r="D360" s="1057"/>
      <c r="E360" s="1057"/>
      <c r="F360" s="1058"/>
      <c r="G360" s="1056"/>
      <c r="H360" s="1057"/>
      <c r="I360" s="1057"/>
      <c r="J360" s="1057"/>
      <c r="K360" s="1058"/>
    </row>
    <row r="361" spans="1:11" x14ac:dyDescent="0.25">
      <c r="A361" s="1056"/>
      <c r="B361" s="1057"/>
      <c r="C361" s="1057"/>
      <c r="D361" s="1057"/>
      <c r="E361" s="1057"/>
      <c r="F361" s="1058"/>
      <c r="G361" s="1056"/>
      <c r="H361" s="1057"/>
      <c r="I361" s="1057"/>
      <c r="J361" s="1057"/>
      <c r="K361" s="1058"/>
    </row>
    <row r="362" spans="1:11" x14ac:dyDescent="0.25">
      <c r="A362" s="1056"/>
      <c r="B362" s="1057"/>
      <c r="C362" s="1057"/>
      <c r="D362" s="1057"/>
      <c r="E362" s="1057"/>
      <c r="F362" s="1058"/>
      <c r="G362" s="1056"/>
      <c r="H362" s="1057"/>
      <c r="I362" s="1057"/>
      <c r="J362" s="1057"/>
      <c r="K362" s="1058"/>
    </row>
    <row r="363" spans="1:11" x14ac:dyDescent="0.25">
      <c r="A363" s="1056"/>
      <c r="B363" s="1057"/>
      <c r="C363" s="1057"/>
      <c r="D363" s="1057"/>
      <c r="E363" s="1057"/>
      <c r="F363" s="1058"/>
      <c r="G363" s="1056"/>
      <c r="H363" s="1057"/>
      <c r="I363" s="1057"/>
      <c r="J363" s="1057"/>
      <c r="K363" s="1058"/>
    </row>
    <row r="364" spans="1:11" x14ac:dyDescent="0.25">
      <c r="A364" s="1056"/>
      <c r="B364" s="1057"/>
      <c r="C364" s="1057"/>
      <c r="D364" s="1057"/>
      <c r="E364" s="1057"/>
      <c r="F364" s="1058"/>
      <c r="G364" s="1056"/>
      <c r="H364" s="1057"/>
      <c r="I364" s="1057"/>
      <c r="J364" s="1057"/>
      <c r="K364" s="1058"/>
    </row>
    <row r="365" spans="1:11" x14ac:dyDescent="0.25">
      <c r="A365" s="1056"/>
      <c r="B365" s="1057"/>
      <c r="C365" s="1057"/>
      <c r="D365" s="1057"/>
      <c r="E365" s="1057"/>
      <c r="F365" s="1058"/>
      <c r="G365" s="1056"/>
      <c r="H365" s="1057"/>
      <c r="I365" s="1057"/>
      <c r="J365" s="1057"/>
      <c r="K365" s="1058"/>
    </row>
    <row r="366" spans="1:11" x14ac:dyDescent="0.25">
      <c r="A366" s="1056"/>
      <c r="B366" s="1057"/>
      <c r="C366" s="1057"/>
      <c r="D366" s="1057"/>
      <c r="E366" s="1057"/>
      <c r="F366" s="1058"/>
      <c r="G366" s="1056"/>
      <c r="H366" s="1057"/>
      <c r="I366" s="1057"/>
      <c r="J366" s="1057"/>
      <c r="K366" s="1058"/>
    </row>
    <row r="367" spans="1:11" x14ac:dyDescent="0.25">
      <c r="A367" s="1056"/>
      <c r="B367" s="1057"/>
      <c r="C367" s="1057"/>
      <c r="D367" s="1057"/>
      <c r="E367" s="1057"/>
      <c r="F367" s="1058"/>
      <c r="G367" s="1056"/>
      <c r="H367" s="1057"/>
      <c r="I367" s="1057"/>
      <c r="J367" s="1057"/>
      <c r="K367" s="1058"/>
    </row>
    <row r="368" spans="1:11" x14ac:dyDescent="0.25">
      <c r="A368" s="1056"/>
      <c r="B368" s="1057"/>
      <c r="C368" s="1057"/>
      <c r="D368" s="1057"/>
      <c r="E368" s="1057"/>
      <c r="F368" s="1058"/>
      <c r="G368" s="1056"/>
      <c r="H368" s="1057"/>
      <c r="I368" s="1057"/>
      <c r="J368" s="1057"/>
      <c r="K368" s="1058"/>
    </row>
    <row r="369" spans="1:11" x14ac:dyDescent="0.25">
      <c r="A369" s="1056"/>
      <c r="B369" s="1057"/>
      <c r="C369" s="1057"/>
      <c r="D369" s="1057"/>
      <c r="E369" s="1057"/>
      <c r="F369" s="1058"/>
      <c r="G369" s="1056"/>
      <c r="H369" s="1057"/>
      <c r="I369" s="1057"/>
      <c r="J369" s="1057"/>
      <c r="K369" s="1058"/>
    </row>
    <row r="370" spans="1:11" ht="15.75" thickBot="1" x14ac:dyDescent="0.3">
      <c r="A370" s="1056"/>
      <c r="B370" s="1057"/>
      <c r="C370" s="1057"/>
      <c r="D370" s="1057"/>
      <c r="E370" s="1057"/>
      <c r="F370" s="1058"/>
      <c r="G370" s="1056"/>
      <c r="H370" s="1057"/>
      <c r="I370" s="1057"/>
      <c r="J370" s="1057"/>
      <c r="K370" s="1058"/>
    </row>
    <row r="371" spans="1:11" ht="75" customHeight="1" thickBot="1" x14ac:dyDescent="0.3">
      <c r="A371" s="1070" t="s">
        <v>1413</v>
      </c>
      <c r="B371" s="1071"/>
      <c r="C371" s="1071"/>
      <c r="D371" s="1071"/>
      <c r="E371" s="1071"/>
      <c r="F371" s="1072"/>
      <c r="G371" s="1070" t="s">
        <v>1414</v>
      </c>
      <c r="H371" s="1071"/>
      <c r="I371" s="1071"/>
      <c r="J371" s="1071"/>
      <c r="K371" s="1072"/>
    </row>
    <row r="372" spans="1:11" x14ac:dyDescent="0.25">
      <c r="A372" s="1056"/>
      <c r="B372" s="1057"/>
      <c r="C372" s="1057"/>
      <c r="D372" s="1057"/>
      <c r="E372" s="1057"/>
      <c r="F372" s="1058"/>
      <c r="G372" s="1056"/>
      <c r="H372" s="1057"/>
      <c r="I372" s="1057"/>
      <c r="J372" s="1057"/>
      <c r="K372" s="1058"/>
    </row>
    <row r="373" spans="1:11" x14ac:dyDescent="0.25">
      <c r="A373" s="1056"/>
      <c r="B373" s="1057"/>
      <c r="C373" s="1057"/>
      <c r="D373" s="1057"/>
      <c r="E373" s="1057"/>
      <c r="F373" s="1058"/>
      <c r="G373" s="1056"/>
      <c r="H373" s="1057"/>
      <c r="I373" s="1057"/>
      <c r="J373" s="1057"/>
      <c r="K373" s="1058"/>
    </row>
    <row r="374" spans="1:11" x14ac:dyDescent="0.25">
      <c r="A374" s="1056"/>
      <c r="B374" s="1057"/>
      <c r="C374" s="1057"/>
      <c r="D374" s="1057"/>
      <c r="E374" s="1057"/>
      <c r="F374" s="1058"/>
      <c r="G374" s="1056"/>
      <c r="H374" s="1057"/>
      <c r="I374" s="1057"/>
      <c r="J374" s="1057"/>
      <c r="K374" s="1058"/>
    </row>
    <row r="375" spans="1:11" x14ac:dyDescent="0.25">
      <c r="A375" s="1056"/>
      <c r="B375" s="1057"/>
      <c r="C375" s="1057"/>
      <c r="D375" s="1057"/>
      <c r="E375" s="1057"/>
      <c r="F375" s="1058"/>
      <c r="G375" s="1056"/>
      <c r="H375" s="1057"/>
      <c r="I375" s="1057"/>
      <c r="J375" s="1057"/>
      <c r="K375" s="1058"/>
    </row>
    <row r="376" spans="1:11" x14ac:dyDescent="0.25">
      <c r="A376" s="1056"/>
      <c r="B376" s="1057"/>
      <c r="C376" s="1057"/>
      <c r="D376" s="1057"/>
      <c r="E376" s="1057"/>
      <c r="F376" s="1058"/>
      <c r="G376" s="1056"/>
      <c r="H376" s="1057"/>
      <c r="I376" s="1057"/>
      <c r="J376" s="1057"/>
      <c r="K376" s="1058"/>
    </row>
    <row r="377" spans="1:11" x14ac:dyDescent="0.25">
      <c r="A377" s="1056"/>
      <c r="B377" s="1057"/>
      <c r="C377" s="1057"/>
      <c r="D377" s="1057"/>
      <c r="E377" s="1057"/>
      <c r="F377" s="1058"/>
      <c r="G377" s="1056"/>
      <c r="H377" s="1057"/>
      <c r="I377" s="1057"/>
      <c r="J377" s="1057"/>
      <c r="K377" s="1058"/>
    </row>
    <row r="378" spans="1:11" x14ac:dyDescent="0.25">
      <c r="A378" s="1056"/>
      <c r="B378" s="1057"/>
      <c r="C378" s="1057"/>
      <c r="D378" s="1057"/>
      <c r="E378" s="1057"/>
      <c r="F378" s="1058"/>
      <c r="G378" s="1056"/>
      <c r="H378" s="1057"/>
      <c r="I378" s="1057"/>
      <c r="J378" s="1057"/>
      <c r="K378" s="1058"/>
    </row>
    <row r="379" spans="1:11" x14ac:dyDescent="0.25">
      <c r="A379" s="1056"/>
      <c r="B379" s="1057"/>
      <c r="C379" s="1057"/>
      <c r="D379" s="1057"/>
      <c r="E379" s="1057"/>
      <c r="F379" s="1058"/>
      <c r="G379" s="1056"/>
      <c r="H379" s="1057"/>
      <c r="I379" s="1057"/>
      <c r="J379" s="1057"/>
      <c r="K379" s="1058"/>
    </row>
    <row r="380" spans="1:11" x14ac:dyDescent="0.25">
      <c r="A380" s="1056"/>
      <c r="B380" s="1057"/>
      <c r="C380" s="1057"/>
      <c r="D380" s="1057"/>
      <c r="E380" s="1057"/>
      <c r="F380" s="1058"/>
      <c r="G380" s="1056"/>
      <c r="H380" s="1057"/>
      <c r="I380" s="1057"/>
      <c r="J380" s="1057"/>
      <c r="K380" s="1058"/>
    </row>
    <row r="381" spans="1:11" x14ac:dyDescent="0.25">
      <c r="A381" s="1056"/>
      <c r="B381" s="1057"/>
      <c r="C381" s="1057"/>
      <c r="D381" s="1057"/>
      <c r="E381" s="1057"/>
      <c r="F381" s="1058"/>
      <c r="G381" s="1056"/>
      <c r="H381" s="1057"/>
      <c r="I381" s="1057"/>
      <c r="J381" s="1057"/>
      <c r="K381" s="1058"/>
    </row>
    <row r="382" spans="1:11" x14ac:dyDescent="0.25">
      <c r="A382" s="1056"/>
      <c r="B382" s="1057"/>
      <c r="C382" s="1057"/>
      <c r="D382" s="1057"/>
      <c r="E382" s="1057"/>
      <c r="F382" s="1058"/>
      <c r="G382" s="1056"/>
      <c r="H382" s="1057"/>
      <c r="I382" s="1057"/>
      <c r="J382" s="1057"/>
      <c r="K382" s="1058"/>
    </row>
    <row r="383" spans="1:11" x14ac:dyDescent="0.25">
      <c r="A383" s="1056"/>
      <c r="B383" s="1057"/>
      <c r="C383" s="1057"/>
      <c r="D383" s="1057"/>
      <c r="E383" s="1057"/>
      <c r="F383" s="1058"/>
      <c r="G383" s="1056"/>
      <c r="H383" s="1057"/>
      <c r="I383" s="1057"/>
      <c r="J383" s="1057"/>
      <c r="K383" s="1058"/>
    </row>
    <row r="384" spans="1:11" ht="15.75" thickBot="1" x14ac:dyDescent="0.3">
      <c r="A384" s="1056"/>
      <c r="B384" s="1057"/>
      <c r="C384" s="1057"/>
      <c r="D384" s="1057"/>
      <c r="E384" s="1057"/>
      <c r="F384" s="1058"/>
      <c r="G384" s="1056"/>
      <c r="H384" s="1057"/>
      <c r="I384" s="1057"/>
      <c r="J384" s="1057"/>
      <c r="K384" s="1058"/>
    </row>
    <row r="385" spans="1:11" ht="101.25" customHeight="1" thickBot="1" x14ac:dyDescent="0.3">
      <c r="A385" s="1070" t="s">
        <v>1415</v>
      </c>
      <c r="B385" s="1071"/>
      <c r="C385" s="1071"/>
      <c r="D385" s="1071"/>
      <c r="E385" s="1071"/>
      <c r="F385" s="1072"/>
      <c r="G385" s="1070" t="s">
        <v>1416</v>
      </c>
      <c r="H385" s="1071"/>
      <c r="I385" s="1071"/>
      <c r="J385" s="1071"/>
      <c r="K385" s="1072"/>
    </row>
    <row r="386" spans="1:11" x14ac:dyDescent="0.25">
      <c r="A386" s="1056"/>
      <c r="B386" s="1057"/>
      <c r="C386" s="1057"/>
      <c r="D386" s="1057"/>
      <c r="E386" s="1057"/>
      <c r="F386" s="1058"/>
      <c r="G386" s="1056"/>
      <c r="H386" s="1057"/>
      <c r="I386" s="1057"/>
      <c r="J386" s="1057"/>
      <c r="K386" s="1058"/>
    </row>
    <row r="387" spans="1:11" x14ac:dyDescent="0.25">
      <c r="A387" s="1056"/>
      <c r="B387" s="1057"/>
      <c r="C387" s="1057"/>
      <c r="D387" s="1057"/>
      <c r="E387" s="1057"/>
      <c r="F387" s="1058"/>
      <c r="G387" s="1056"/>
      <c r="H387" s="1057"/>
      <c r="I387" s="1057"/>
      <c r="J387" s="1057"/>
      <c r="K387" s="1058"/>
    </row>
    <row r="388" spans="1:11" x14ac:dyDescent="0.25">
      <c r="A388" s="1056"/>
      <c r="B388" s="1057"/>
      <c r="C388" s="1057"/>
      <c r="D388" s="1057"/>
      <c r="E388" s="1057"/>
      <c r="F388" s="1058"/>
      <c r="G388" s="1056"/>
      <c r="H388" s="1057"/>
      <c r="I388" s="1057"/>
      <c r="J388" s="1057"/>
      <c r="K388" s="1058"/>
    </row>
    <row r="389" spans="1:11" x14ac:dyDescent="0.25">
      <c r="A389" s="1056"/>
      <c r="B389" s="1057"/>
      <c r="C389" s="1057"/>
      <c r="D389" s="1057"/>
      <c r="E389" s="1057"/>
      <c r="F389" s="1058"/>
      <c r="G389" s="1056"/>
      <c r="H389" s="1057"/>
      <c r="I389" s="1057"/>
      <c r="J389" s="1057"/>
      <c r="K389" s="1058"/>
    </row>
    <row r="390" spans="1:11" x14ac:dyDescent="0.25">
      <c r="A390" s="1056"/>
      <c r="B390" s="1057"/>
      <c r="C390" s="1057"/>
      <c r="D390" s="1057"/>
      <c r="E390" s="1057"/>
      <c r="F390" s="1058"/>
      <c r="G390" s="1056"/>
      <c r="H390" s="1057"/>
      <c r="I390" s="1057"/>
      <c r="J390" s="1057"/>
      <c r="K390" s="1058"/>
    </row>
    <row r="391" spans="1:11" x14ac:dyDescent="0.25">
      <c r="A391" s="1056"/>
      <c r="B391" s="1057"/>
      <c r="C391" s="1057"/>
      <c r="D391" s="1057"/>
      <c r="E391" s="1057"/>
      <c r="F391" s="1058"/>
      <c r="G391" s="1056"/>
      <c r="H391" s="1057"/>
      <c r="I391" s="1057"/>
      <c r="J391" s="1057"/>
      <c r="K391" s="1058"/>
    </row>
    <row r="392" spans="1:11" x14ac:dyDescent="0.25">
      <c r="A392" s="1056"/>
      <c r="B392" s="1057"/>
      <c r="C392" s="1057"/>
      <c r="D392" s="1057"/>
      <c r="E392" s="1057"/>
      <c r="F392" s="1058"/>
      <c r="G392" s="1056"/>
      <c r="H392" s="1057"/>
      <c r="I392" s="1057"/>
      <c r="J392" s="1057"/>
      <c r="K392" s="1058"/>
    </row>
    <row r="393" spans="1:11" x14ac:dyDescent="0.25">
      <c r="A393" s="1056"/>
      <c r="B393" s="1057"/>
      <c r="C393" s="1057"/>
      <c r="D393" s="1057"/>
      <c r="E393" s="1057"/>
      <c r="F393" s="1058"/>
      <c r="G393" s="1056"/>
      <c r="H393" s="1057"/>
      <c r="I393" s="1057"/>
      <c r="J393" s="1057"/>
      <c r="K393" s="1058"/>
    </row>
    <row r="394" spans="1:11" x14ac:dyDescent="0.25">
      <c r="A394" s="1056"/>
      <c r="B394" s="1057"/>
      <c r="C394" s="1057"/>
      <c r="D394" s="1057"/>
      <c r="E394" s="1057"/>
      <c r="F394" s="1058"/>
      <c r="G394" s="1056"/>
      <c r="H394" s="1057"/>
      <c r="I394" s="1057"/>
      <c r="J394" s="1057"/>
      <c r="K394" s="1058"/>
    </row>
    <row r="395" spans="1:11" x14ac:dyDescent="0.25">
      <c r="A395" s="1056"/>
      <c r="B395" s="1057"/>
      <c r="C395" s="1057"/>
      <c r="D395" s="1057"/>
      <c r="E395" s="1057"/>
      <c r="F395" s="1058"/>
      <c r="G395" s="1056"/>
      <c r="H395" s="1057"/>
      <c r="I395" s="1057"/>
      <c r="J395" s="1057"/>
      <c r="K395" s="1058"/>
    </row>
    <row r="396" spans="1:11" x14ac:dyDescent="0.25">
      <c r="A396" s="1056"/>
      <c r="B396" s="1057"/>
      <c r="C396" s="1057"/>
      <c r="D396" s="1057"/>
      <c r="E396" s="1057"/>
      <c r="F396" s="1058"/>
      <c r="G396" s="1056"/>
      <c r="H396" s="1057"/>
      <c r="I396" s="1057"/>
      <c r="J396" s="1057"/>
      <c r="K396" s="1058"/>
    </row>
    <row r="397" spans="1:11" x14ac:dyDescent="0.25">
      <c r="A397" s="1056"/>
      <c r="B397" s="1057"/>
      <c r="C397" s="1057"/>
      <c r="D397" s="1057"/>
      <c r="E397" s="1057"/>
      <c r="F397" s="1058"/>
      <c r="G397" s="1056"/>
      <c r="H397" s="1057"/>
      <c r="I397" s="1057"/>
      <c r="J397" s="1057"/>
      <c r="K397" s="1058"/>
    </row>
    <row r="398" spans="1:11" ht="15.75" thickBot="1" x14ac:dyDescent="0.3">
      <c r="A398" s="1056"/>
      <c r="B398" s="1057"/>
      <c r="C398" s="1057"/>
      <c r="D398" s="1057"/>
      <c r="E398" s="1057"/>
      <c r="F398" s="1058"/>
      <c r="G398" s="1056"/>
      <c r="H398" s="1057"/>
      <c r="I398" s="1057"/>
      <c r="J398" s="1057"/>
      <c r="K398" s="1058"/>
    </row>
    <row r="399" spans="1:11" ht="90.75" customHeight="1" thickBot="1" x14ac:dyDescent="0.3">
      <c r="A399" s="1070" t="s">
        <v>1417</v>
      </c>
      <c r="B399" s="1071"/>
      <c r="C399" s="1071"/>
      <c r="D399" s="1071"/>
      <c r="E399" s="1071"/>
      <c r="F399" s="1072"/>
      <c r="G399" s="1070" t="s">
        <v>1418</v>
      </c>
      <c r="H399" s="1071"/>
      <c r="I399" s="1071"/>
      <c r="J399" s="1071"/>
      <c r="K399" s="1072"/>
    </row>
    <row r="400" spans="1:11" x14ac:dyDescent="0.25">
      <c r="A400" s="1056"/>
      <c r="B400" s="1057"/>
      <c r="C400" s="1057"/>
      <c r="D400" s="1057"/>
      <c r="E400" s="1057"/>
      <c r="F400" s="1058"/>
      <c r="G400" s="1056"/>
      <c r="H400" s="1057"/>
      <c r="I400" s="1057"/>
      <c r="J400" s="1057"/>
      <c r="K400" s="1058"/>
    </row>
    <row r="401" spans="1:11" x14ac:dyDescent="0.25">
      <c r="A401" s="1056"/>
      <c r="B401" s="1057"/>
      <c r="C401" s="1057"/>
      <c r="D401" s="1057"/>
      <c r="E401" s="1057"/>
      <c r="F401" s="1058"/>
      <c r="G401" s="1056"/>
      <c r="H401" s="1057"/>
      <c r="I401" s="1057"/>
      <c r="J401" s="1057"/>
      <c r="K401" s="1058"/>
    </row>
    <row r="402" spans="1:11" x14ac:dyDescent="0.25">
      <c r="A402" s="1056"/>
      <c r="B402" s="1057"/>
      <c r="C402" s="1057"/>
      <c r="D402" s="1057"/>
      <c r="E402" s="1057"/>
      <c r="F402" s="1058"/>
      <c r="G402" s="1056"/>
      <c r="H402" s="1057"/>
      <c r="I402" s="1057"/>
      <c r="J402" s="1057"/>
      <c r="K402" s="1058"/>
    </row>
    <row r="403" spans="1:11" x14ac:dyDescent="0.25">
      <c r="A403" s="1056"/>
      <c r="B403" s="1057"/>
      <c r="C403" s="1057"/>
      <c r="D403" s="1057"/>
      <c r="E403" s="1057"/>
      <c r="F403" s="1058"/>
      <c r="G403" s="1056"/>
      <c r="H403" s="1057"/>
      <c r="I403" s="1057"/>
      <c r="J403" s="1057"/>
      <c r="K403" s="1058"/>
    </row>
    <row r="404" spans="1:11" x14ac:dyDescent="0.25">
      <c r="A404" s="1056"/>
      <c r="B404" s="1057"/>
      <c r="C404" s="1057"/>
      <c r="D404" s="1057"/>
      <c r="E404" s="1057"/>
      <c r="F404" s="1058"/>
      <c r="G404" s="1056"/>
      <c r="H404" s="1057"/>
      <c r="I404" s="1057"/>
      <c r="J404" s="1057"/>
      <c r="K404" s="1058"/>
    </row>
    <row r="405" spans="1:11" x14ac:dyDescent="0.25">
      <c r="A405" s="1056"/>
      <c r="B405" s="1057"/>
      <c r="C405" s="1057"/>
      <c r="D405" s="1057"/>
      <c r="E405" s="1057"/>
      <c r="F405" s="1058"/>
      <c r="G405" s="1056"/>
      <c r="H405" s="1057"/>
      <c r="I405" s="1057"/>
      <c r="J405" s="1057"/>
      <c r="K405" s="1058"/>
    </row>
    <row r="406" spans="1:11" x14ac:dyDescent="0.25">
      <c r="A406" s="1056"/>
      <c r="B406" s="1057"/>
      <c r="C406" s="1057"/>
      <c r="D406" s="1057"/>
      <c r="E406" s="1057"/>
      <c r="F406" s="1058"/>
      <c r="G406" s="1056"/>
      <c r="H406" s="1057"/>
      <c r="I406" s="1057"/>
      <c r="J406" s="1057"/>
      <c r="K406" s="1058"/>
    </row>
    <row r="407" spans="1:11" x14ac:dyDescent="0.25">
      <c r="A407" s="1056"/>
      <c r="B407" s="1057"/>
      <c r="C407" s="1057"/>
      <c r="D407" s="1057"/>
      <c r="E407" s="1057"/>
      <c r="F407" s="1058"/>
      <c r="G407" s="1056"/>
      <c r="H407" s="1057"/>
      <c r="I407" s="1057"/>
      <c r="J407" s="1057"/>
      <c r="K407" s="1058"/>
    </row>
    <row r="408" spans="1:11" x14ac:dyDescent="0.25">
      <c r="A408" s="1056"/>
      <c r="B408" s="1057"/>
      <c r="C408" s="1057"/>
      <c r="D408" s="1057"/>
      <c r="E408" s="1057"/>
      <c r="F408" s="1058"/>
      <c r="G408" s="1056"/>
      <c r="H408" s="1057"/>
      <c r="I408" s="1057"/>
      <c r="J408" s="1057"/>
      <c r="K408" s="1058"/>
    </row>
    <row r="409" spans="1:11" x14ac:dyDescent="0.25">
      <c r="A409" s="1056"/>
      <c r="B409" s="1057"/>
      <c r="C409" s="1057"/>
      <c r="D409" s="1057"/>
      <c r="E409" s="1057"/>
      <c r="F409" s="1058"/>
      <c r="G409" s="1056"/>
      <c r="H409" s="1057"/>
      <c r="I409" s="1057"/>
      <c r="J409" s="1057"/>
      <c r="K409" s="1058"/>
    </row>
    <row r="410" spans="1:11" x14ac:dyDescent="0.25">
      <c r="A410" s="1056"/>
      <c r="B410" s="1057"/>
      <c r="C410" s="1057"/>
      <c r="D410" s="1057"/>
      <c r="E410" s="1057"/>
      <c r="F410" s="1058"/>
      <c r="G410" s="1056"/>
      <c r="H410" s="1057"/>
      <c r="I410" s="1057"/>
      <c r="J410" s="1057"/>
      <c r="K410" s="1058"/>
    </row>
    <row r="411" spans="1:11" x14ac:dyDescent="0.25">
      <c r="A411" s="1056"/>
      <c r="B411" s="1057"/>
      <c r="C411" s="1057"/>
      <c r="D411" s="1057"/>
      <c r="E411" s="1057"/>
      <c r="F411" s="1058"/>
      <c r="G411" s="1056"/>
      <c r="H411" s="1057"/>
      <c r="I411" s="1057"/>
      <c r="J411" s="1057"/>
      <c r="K411" s="1058"/>
    </row>
    <row r="412" spans="1:11" ht="15.75" thickBot="1" x14ac:dyDescent="0.3">
      <c r="A412" s="1056"/>
      <c r="B412" s="1057"/>
      <c r="C412" s="1057"/>
      <c r="D412" s="1057"/>
      <c r="E412" s="1057"/>
      <c r="F412" s="1058"/>
      <c r="G412" s="1056"/>
      <c r="H412" s="1057"/>
      <c r="I412" s="1057"/>
      <c r="J412" s="1057"/>
      <c r="K412" s="1058"/>
    </row>
    <row r="413" spans="1:11" ht="78.75" customHeight="1" thickBot="1" x14ac:dyDescent="0.3">
      <c r="A413" s="1070" t="s">
        <v>1419</v>
      </c>
      <c r="B413" s="1071"/>
      <c r="C413" s="1071"/>
      <c r="D413" s="1071"/>
      <c r="E413" s="1071"/>
      <c r="F413" s="1072"/>
      <c r="G413" s="1070"/>
      <c r="H413" s="1071"/>
      <c r="I413" s="1071"/>
      <c r="J413" s="1071"/>
      <c r="K413" s="1072"/>
    </row>
  </sheetData>
  <mergeCells count="123">
    <mergeCell ref="A413:F413"/>
    <mergeCell ref="G413:K413"/>
    <mergeCell ref="A386:F398"/>
    <mergeCell ref="G386:K398"/>
    <mergeCell ref="A399:F399"/>
    <mergeCell ref="G399:K399"/>
    <mergeCell ref="A400:F412"/>
    <mergeCell ref="G400:K412"/>
    <mergeCell ref="A371:F371"/>
    <mergeCell ref="G371:K371"/>
    <mergeCell ref="A372:F384"/>
    <mergeCell ref="G372:K384"/>
    <mergeCell ref="A385:F385"/>
    <mergeCell ref="G385:K385"/>
    <mergeCell ref="A344:F356"/>
    <mergeCell ref="G344:K356"/>
    <mergeCell ref="A357:F357"/>
    <mergeCell ref="G357:K357"/>
    <mergeCell ref="A358:F370"/>
    <mergeCell ref="G358:K370"/>
    <mergeCell ref="A329:F329"/>
    <mergeCell ref="G329:K329"/>
    <mergeCell ref="A330:F342"/>
    <mergeCell ref="G330:K342"/>
    <mergeCell ref="A343:F343"/>
    <mergeCell ref="G343:K343"/>
    <mergeCell ref="A302:F314"/>
    <mergeCell ref="G302:K314"/>
    <mergeCell ref="A315:F315"/>
    <mergeCell ref="G315:K315"/>
    <mergeCell ref="A316:F328"/>
    <mergeCell ref="G316:K328"/>
    <mergeCell ref="A287:F287"/>
    <mergeCell ref="G287:K287"/>
    <mergeCell ref="A288:F300"/>
    <mergeCell ref="G288:K300"/>
    <mergeCell ref="A301:F301"/>
    <mergeCell ref="G301:K301"/>
    <mergeCell ref="A260:F272"/>
    <mergeCell ref="G260:K272"/>
    <mergeCell ref="A273:F273"/>
    <mergeCell ref="G273:K273"/>
    <mergeCell ref="A274:F286"/>
    <mergeCell ref="G274:K286"/>
    <mergeCell ref="A245:F245"/>
    <mergeCell ref="G245:K245"/>
    <mergeCell ref="A246:F258"/>
    <mergeCell ref="G246:K258"/>
    <mergeCell ref="A259:F259"/>
    <mergeCell ref="G259:K259"/>
    <mergeCell ref="A218:F230"/>
    <mergeCell ref="G218:K230"/>
    <mergeCell ref="A231:F231"/>
    <mergeCell ref="G231:K231"/>
    <mergeCell ref="A232:F244"/>
    <mergeCell ref="G232:K244"/>
    <mergeCell ref="A203:F203"/>
    <mergeCell ref="G203:K203"/>
    <mergeCell ref="A204:F216"/>
    <mergeCell ref="G204:K216"/>
    <mergeCell ref="A217:F217"/>
    <mergeCell ref="G217:K217"/>
    <mergeCell ref="A176:F188"/>
    <mergeCell ref="G176:K188"/>
    <mergeCell ref="A189:F189"/>
    <mergeCell ref="G189:K189"/>
    <mergeCell ref="A190:F202"/>
    <mergeCell ref="G190:K202"/>
    <mergeCell ref="A161:F161"/>
    <mergeCell ref="G161:K161"/>
    <mergeCell ref="A162:F174"/>
    <mergeCell ref="G162:K174"/>
    <mergeCell ref="A175:F175"/>
    <mergeCell ref="G175:K175"/>
    <mergeCell ref="A134:F146"/>
    <mergeCell ref="G134:K146"/>
    <mergeCell ref="A147:F147"/>
    <mergeCell ref="G147:K147"/>
    <mergeCell ref="A148:F160"/>
    <mergeCell ref="G148:K160"/>
    <mergeCell ref="A118:F119"/>
    <mergeCell ref="G118:K119"/>
    <mergeCell ref="A120:F132"/>
    <mergeCell ref="G120:K132"/>
    <mergeCell ref="A133:F133"/>
    <mergeCell ref="G133:K133"/>
    <mergeCell ref="A90:F102"/>
    <mergeCell ref="G90:K102"/>
    <mergeCell ref="A103:F104"/>
    <mergeCell ref="G103:K104"/>
    <mergeCell ref="A105:F117"/>
    <mergeCell ref="G105:K117"/>
    <mergeCell ref="A75:F75"/>
    <mergeCell ref="G75:J75"/>
    <mergeCell ref="A76:F88"/>
    <mergeCell ref="G76:K88"/>
    <mergeCell ref="A89:F89"/>
    <mergeCell ref="G89:K89"/>
    <mergeCell ref="A48:F60"/>
    <mergeCell ref="G48:K60"/>
    <mergeCell ref="A61:F61"/>
    <mergeCell ref="G61:K61"/>
    <mergeCell ref="A62:F74"/>
    <mergeCell ref="G62:K74"/>
    <mergeCell ref="A33:F33"/>
    <mergeCell ref="G33:K33"/>
    <mergeCell ref="A34:F46"/>
    <mergeCell ref="G34:K46"/>
    <mergeCell ref="A47:F47"/>
    <mergeCell ref="G47:K47"/>
    <mergeCell ref="A6:F18"/>
    <mergeCell ref="G6:K18"/>
    <mergeCell ref="A19:F19"/>
    <mergeCell ref="G19:K19"/>
    <mergeCell ref="A20:F32"/>
    <mergeCell ref="G20:K32"/>
    <mergeCell ref="A1:K2"/>
    <mergeCell ref="A3:D3"/>
    <mergeCell ref="F3:H3"/>
    <mergeCell ref="I3:K3"/>
    <mergeCell ref="A4:G5"/>
    <mergeCell ref="J4:K4"/>
    <mergeCell ref="J5:K5"/>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2021-03-26T03:02:59Z</dcterms:modified>
</cp:coreProperties>
</file>